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IRVOTETPMDUS\FairVote\Staff\Claire Daviss\NPV\Michigan Plan\"/>
    </mc:Choice>
  </mc:AlternateContent>
  <bookViews>
    <workbookView xWindow="0" yWindow="0" windowWidth="16170" windowHeight="8655"/>
  </bookViews>
  <sheets>
    <sheet name="Michigan Plan Nationwide" sheetId="4" r:id="rId1"/>
    <sheet name="Formula Explained" sheetId="5" r:id="rId2"/>
    <sheet name="Sources" sheetId="6" r:id="rId3"/>
    <sheet name="States with 0 Swing Votes" sheetId="3" r:id="rId4"/>
  </sheets>
  <definedNames>
    <definedName name="_xlnm._FilterDatabase" localSheetId="0" hidden="1">'Michigan Plan Nationwide'!$A$11:$CF$11</definedName>
    <definedName name="_xlnm._FilterDatabase" localSheetId="3" hidden="1">'States with 0 Swing Votes'!$E$1:$F$1</definedName>
  </definedNames>
  <calcPr calcId="152511"/>
</workbook>
</file>

<file path=xl/calcChain.xml><?xml version="1.0" encoding="utf-8"?>
<calcChain xmlns="http://schemas.openxmlformats.org/spreadsheetml/2006/main">
  <c r="BV16" i="4" l="1"/>
  <c r="BV32" i="4"/>
  <c r="BV40" i="4"/>
  <c r="BT14" i="4"/>
  <c r="BV14" i="4" s="1"/>
  <c r="BT15" i="4"/>
  <c r="BT16" i="4"/>
  <c r="BT17" i="4"/>
  <c r="BV17" i="4" s="1"/>
  <c r="BT18" i="4"/>
  <c r="BU18" i="4" s="1"/>
  <c r="BT19" i="4"/>
  <c r="BT20" i="4"/>
  <c r="BT21" i="4"/>
  <c r="BV21" i="4" s="1"/>
  <c r="BT22" i="4"/>
  <c r="BV22" i="4" s="1"/>
  <c r="BT23" i="4"/>
  <c r="BT24" i="4"/>
  <c r="BV24" i="4" s="1"/>
  <c r="BT25" i="4"/>
  <c r="BV25" i="4" s="1"/>
  <c r="BT26" i="4"/>
  <c r="BT27" i="4"/>
  <c r="BT28" i="4"/>
  <c r="BT29" i="4"/>
  <c r="BV29" i="4" s="1"/>
  <c r="BT30" i="4"/>
  <c r="BV30" i="4" s="1"/>
  <c r="BT31" i="4"/>
  <c r="BT32" i="4"/>
  <c r="BT33" i="4"/>
  <c r="BV33" i="4" s="1"/>
  <c r="BT34" i="4"/>
  <c r="BV34" i="4" s="1"/>
  <c r="BT35" i="4"/>
  <c r="BT36" i="4"/>
  <c r="BT37" i="4"/>
  <c r="BV37" i="4" s="1"/>
  <c r="BT38" i="4"/>
  <c r="BV38" i="4" s="1"/>
  <c r="BT39" i="4"/>
  <c r="BT40" i="4"/>
  <c r="BT41" i="4"/>
  <c r="BV41" i="4" s="1"/>
  <c r="BT42" i="4"/>
  <c r="BV42" i="4" s="1"/>
  <c r="BT43" i="4"/>
  <c r="BT44" i="4"/>
  <c r="BT45" i="4"/>
  <c r="BV45" i="4" s="1"/>
  <c r="BT46" i="4"/>
  <c r="BV46" i="4" s="1"/>
  <c r="BT47" i="4"/>
  <c r="BT48" i="4"/>
  <c r="BV48" i="4" s="1"/>
  <c r="BT49" i="4"/>
  <c r="BV49" i="4" s="1"/>
  <c r="BT50" i="4"/>
  <c r="BV50" i="4" s="1"/>
  <c r="BT51" i="4"/>
  <c r="BT52" i="4"/>
  <c r="BT53" i="4"/>
  <c r="BV53" i="4" s="1"/>
  <c r="BT54" i="4"/>
  <c r="BV54" i="4" s="1"/>
  <c r="BT55" i="4"/>
  <c r="BT56" i="4"/>
  <c r="BV56" i="4" s="1"/>
  <c r="BT57" i="4"/>
  <c r="BV57" i="4" s="1"/>
  <c r="BT58" i="4"/>
  <c r="BV58" i="4" s="1"/>
  <c r="BT59" i="4"/>
  <c r="BT60" i="4"/>
  <c r="BT61" i="4"/>
  <c r="BV61" i="4" s="1"/>
  <c r="BT62" i="4"/>
  <c r="BV62" i="4" s="1"/>
  <c r="BT63" i="4"/>
  <c r="BT13" i="4"/>
  <c r="BV13" i="4" s="1"/>
  <c r="BS14" i="4"/>
  <c r="BU14" i="4" s="1"/>
  <c r="BS15" i="4"/>
  <c r="BU15" i="4" s="1"/>
  <c r="BS16" i="4"/>
  <c r="BS17" i="4"/>
  <c r="BS18" i="4"/>
  <c r="BS19" i="4"/>
  <c r="BU19" i="4" s="1"/>
  <c r="BS20" i="4"/>
  <c r="BS21" i="4"/>
  <c r="BS22" i="4"/>
  <c r="BU22" i="4" s="1"/>
  <c r="BS23" i="4"/>
  <c r="BU23" i="4" s="1"/>
  <c r="BS24" i="4"/>
  <c r="BS25" i="4"/>
  <c r="BS26" i="4"/>
  <c r="BS27" i="4"/>
  <c r="BU27" i="4" s="1"/>
  <c r="BS28" i="4"/>
  <c r="BS29" i="4"/>
  <c r="BS30" i="4"/>
  <c r="BU30" i="4" s="1"/>
  <c r="BS31" i="4"/>
  <c r="BU31" i="4" s="1"/>
  <c r="BS32" i="4"/>
  <c r="BS33" i="4"/>
  <c r="BS34" i="4"/>
  <c r="BS35" i="4"/>
  <c r="BU35" i="4" s="1"/>
  <c r="BS36" i="4"/>
  <c r="BS37" i="4"/>
  <c r="BS38" i="4"/>
  <c r="BS39" i="4"/>
  <c r="BU39" i="4" s="1"/>
  <c r="BS40" i="4"/>
  <c r="BS41" i="4"/>
  <c r="BS42" i="4"/>
  <c r="BS43" i="4"/>
  <c r="BU43" i="4" s="1"/>
  <c r="BS44" i="4"/>
  <c r="BS45" i="4"/>
  <c r="BS46" i="4"/>
  <c r="BU46" i="4" s="1"/>
  <c r="BS47" i="4"/>
  <c r="BU47" i="4" s="1"/>
  <c r="BS48" i="4"/>
  <c r="BS49" i="4"/>
  <c r="BS50" i="4"/>
  <c r="BS51" i="4"/>
  <c r="BU51" i="4" s="1"/>
  <c r="BS52" i="4"/>
  <c r="BS53" i="4"/>
  <c r="BS54" i="4"/>
  <c r="BU54" i="4" s="1"/>
  <c r="BS55" i="4"/>
  <c r="BU55" i="4" s="1"/>
  <c r="BS56" i="4"/>
  <c r="BS57" i="4"/>
  <c r="BS58" i="4"/>
  <c r="BS59" i="4"/>
  <c r="BU59" i="4" s="1"/>
  <c r="BS60" i="4"/>
  <c r="BS61" i="4"/>
  <c r="BS62" i="4"/>
  <c r="BU62" i="4" s="1"/>
  <c r="BS63" i="4"/>
  <c r="BU63" i="4" s="1"/>
  <c r="BS13" i="4"/>
  <c r="BU9" i="4"/>
  <c r="D12" i="4"/>
  <c r="C12" i="4"/>
  <c r="BW54" i="4" l="1"/>
  <c r="BX54" i="4" s="1"/>
  <c r="BY54" i="4" s="1"/>
  <c r="BZ54" i="4" s="1"/>
  <c r="BW46" i="4"/>
  <c r="BX46" i="4" s="1"/>
  <c r="BY46" i="4" s="1"/>
  <c r="BZ46" i="4" s="1"/>
  <c r="BU38" i="4"/>
  <c r="H12" i="4"/>
  <c r="BV26" i="4"/>
  <c r="BW26" i="4" s="1"/>
  <c r="BX26" i="4" s="1"/>
  <c r="BY26" i="4" s="1"/>
  <c r="BZ26" i="4" s="1"/>
  <c r="BV18" i="4"/>
  <c r="BW18" i="4" s="1"/>
  <c r="BX18" i="4" s="1"/>
  <c r="BY18" i="4" s="1"/>
  <c r="BZ18" i="4" s="1"/>
  <c r="BU61" i="4"/>
  <c r="BW61" i="4" s="1"/>
  <c r="BX61" i="4" s="1"/>
  <c r="BY61" i="4" s="1"/>
  <c r="BZ61" i="4" s="1"/>
  <c r="BU57" i="4"/>
  <c r="BW57" i="4" s="1"/>
  <c r="BX57" i="4" s="1"/>
  <c r="BY57" i="4" s="1"/>
  <c r="BZ57" i="4" s="1"/>
  <c r="BU53" i="4"/>
  <c r="BW53" i="4" s="1"/>
  <c r="BX53" i="4" s="1"/>
  <c r="BY53" i="4" s="1"/>
  <c r="BZ53" i="4" s="1"/>
  <c r="BU49" i="4"/>
  <c r="BW49" i="4" s="1"/>
  <c r="BX49" i="4" s="1"/>
  <c r="BY49" i="4" s="1"/>
  <c r="BZ49" i="4" s="1"/>
  <c r="BU45" i="4"/>
  <c r="BU41" i="4"/>
  <c r="BW41" i="4" s="1"/>
  <c r="BX41" i="4" s="1"/>
  <c r="BY41" i="4" s="1"/>
  <c r="BZ41" i="4" s="1"/>
  <c r="BU37" i="4"/>
  <c r="BU33" i="4"/>
  <c r="BW33" i="4" s="1"/>
  <c r="BX33" i="4" s="1"/>
  <c r="BY33" i="4" s="1"/>
  <c r="BZ33" i="4" s="1"/>
  <c r="BU29" i="4"/>
  <c r="BU25" i="4"/>
  <c r="BW25" i="4" s="1"/>
  <c r="BX25" i="4" s="1"/>
  <c r="BY25" i="4" s="1"/>
  <c r="BZ25" i="4" s="1"/>
  <c r="BU21" i="4"/>
  <c r="BW21" i="4" s="1"/>
  <c r="BX21" i="4" s="1"/>
  <c r="BY21" i="4" s="1"/>
  <c r="BZ21" i="4" s="1"/>
  <c r="BU17" i="4"/>
  <c r="BU26" i="4"/>
  <c r="BU13" i="4"/>
  <c r="BU60" i="4"/>
  <c r="BU56" i="4"/>
  <c r="BW56" i="4" s="1"/>
  <c r="BX56" i="4" s="1"/>
  <c r="BY56" i="4" s="1"/>
  <c r="BZ56" i="4" s="1"/>
  <c r="BU52" i="4"/>
  <c r="BU48" i="4"/>
  <c r="BW48" i="4" s="1"/>
  <c r="BX48" i="4" s="1"/>
  <c r="BY48" i="4" s="1"/>
  <c r="BZ48" i="4" s="1"/>
  <c r="BU44" i="4"/>
  <c r="BU40" i="4"/>
  <c r="BW40" i="4" s="1"/>
  <c r="BX40" i="4" s="1"/>
  <c r="BY40" i="4" s="1"/>
  <c r="BZ40" i="4" s="1"/>
  <c r="BU36" i="4"/>
  <c r="BU32" i="4"/>
  <c r="BW32" i="4" s="1"/>
  <c r="BX32" i="4" s="1"/>
  <c r="BY32" i="4" s="1"/>
  <c r="BZ32" i="4" s="1"/>
  <c r="BU28" i="4"/>
  <c r="BU24" i="4"/>
  <c r="BW24" i="4" s="1"/>
  <c r="BX24" i="4" s="1"/>
  <c r="BY24" i="4" s="1"/>
  <c r="BZ24" i="4" s="1"/>
  <c r="BU20" i="4"/>
  <c r="BU16" i="4"/>
  <c r="BW16" i="4" s="1"/>
  <c r="BX16" i="4" s="1"/>
  <c r="BY16" i="4" s="1"/>
  <c r="BZ16" i="4" s="1"/>
  <c r="BW38" i="4"/>
  <c r="BX38" i="4" s="1"/>
  <c r="BY38" i="4" s="1"/>
  <c r="BZ38" i="4" s="1"/>
  <c r="BW62" i="4"/>
  <c r="BX62" i="4" s="1"/>
  <c r="BY62" i="4" s="1"/>
  <c r="BZ62" i="4" s="1"/>
  <c r="BW30" i="4"/>
  <c r="BX30" i="4" s="1"/>
  <c r="BY30" i="4" s="1"/>
  <c r="BZ30" i="4" s="1"/>
  <c r="BW13" i="4"/>
  <c r="BX13" i="4" s="1"/>
  <c r="BY13" i="4" s="1"/>
  <c r="BZ13" i="4" s="1"/>
  <c r="G12" i="4"/>
  <c r="BW35" i="4"/>
  <c r="BX35" i="4" s="1"/>
  <c r="BY35" i="4" s="1"/>
  <c r="BZ35" i="4" s="1"/>
  <c r="BU58" i="4"/>
  <c r="BU50" i="4"/>
  <c r="BW50" i="4" s="1"/>
  <c r="BX50" i="4" s="1"/>
  <c r="BY50" i="4" s="1"/>
  <c r="BZ50" i="4" s="1"/>
  <c r="BU42" i="4"/>
  <c r="BW42" i="4" s="1"/>
  <c r="BX42" i="4" s="1"/>
  <c r="BY42" i="4" s="1"/>
  <c r="BZ42" i="4" s="1"/>
  <c r="BU34" i="4"/>
  <c r="BW34" i="4" s="1"/>
  <c r="BX34" i="4" s="1"/>
  <c r="BY34" i="4" s="1"/>
  <c r="BZ34" i="4" s="1"/>
  <c r="BV60" i="4"/>
  <c r="BV52" i="4"/>
  <c r="BV44" i="4"/>
  <c r="BV36" i="4"/>
  <c r="BW36" i="4" s="1"/>
  <c r="BX36" i="4" s="1"/>
  <c r="BY36" i="4" s="1"/>
  <c r="BZ36" i="4" s="1"/>
  <c r="BV28" i="4"/>
  <c r="BV20" i="4"/>
  <c r="BV63" i="4"/>
  <c r="BW63" i="4" s="1"/>
  <c r="BX63" i="4" s="1"/>
  <c r="BY63" i="4" s="1"/>
  <c r="BZ63" i="4" s="1"/>
  <c r="BV59" i="4"/>
  <c r="BV55" i="4"/>
  <c r="BV51" i="4"/>
  <c r="BW51" i="4" s="1"/>
  <c r="BX51" i="4" s="1"/>
  <c r="BY51" i="4" s="1"/>
  <c r="BZ51" i="4" s="1"/>
  <c r="BV47" i="4"/>
  <c r="BV43" i="4"/>
  <c r="BW43" i="4" s="1"/>
  <c r="BX43" i="4" s="1"/>
  <c r="BY43" i="4" s="1"/>
  <c r="BZ43" i="4" s="1"/>
  <c r="BV39" i="4"/>
  <c r="BV35" i="4"/>
  <c r="BV31" i="4"/>
  <c r="BW31" i="4" s="1"/>
  <c r="BX31" i="4" s="1"/>
  <c r="BY31" i="4" s="1"/>
  <c r="BZ31" i="4" s="1"/>
  <c r="BV27" i="4"/>
  <c r="BV23" i="4"/>
  <c r="BV19" i="4"/>
  <c r="BV15" i="4"/>
  <c r="BW15" i="4" s="1"/>
  <c r="BX15" i="4" s="1"/>
  <c r="BY15" i="4" s="1"/>
  <c r="BZ15" i="4" s="1"/>
  <c r="BW59" i="4"/>
  <c r="BX59" i="4" s="1"/>
  <c r="BY59" i="4" s="1"/>
  <c r="BZ59" i="4" s="1"/>
  <c r="BW17" i="4"/>
  <c r="BX17" i="4" s="1"/>
  <c r="BY17" i="4" s="1"/>
  <c r="BW14" i="4"/>
  <c r="BX14" i="4" s="1"/>
  <c r="BY14" i="4" s="1"/>
  <c r="BZ14" i="4" s="1"/>
  <c r="BW19" i="4"/>
  <c r="BX19" i="4" s="1"/>
  <c r="BY19" i="4" s="1"/>
  <c r="BZ19" i="4" s="1"/>
  <c r="BW22" i="4"/>
  <c r="BX22" i="4" s="1"/>
  <c r="BY22" i="4" s="1"/>
  <c r="BZ22" i="4" s="1"/>
  <c r="BW27" i="4"/>
  <c r="BX27" i="4" s="1"/>
  <c r="BY27" i="4" s="1"/>
  <c r="BZ27" i="4" s="1"/>
  <c r="BW29" i="4"/>
  <c r="BX29" i="4" s="1"/>
  <c r="BY29" i="4" s="1"/>
  <c r="BZ29" i="4" s="1"/>
  <c r="BW37" i="4"/>
  <c r="BX37" i="4" s="1"/>
  <c r="BY37" i="4" s="1"/>
  <c r="BZ37" i="4" s="1"/>
  <c r="BW52" i="4"/>
  <c r="BX52" i="4" s="1"/>
  <c r="BY52" i="4" s="1"/>
  <c r="BZ52" i="4" s="1"/>
  <c r="BW39" i="4"/>
  <c r="BX39" i="4" s="1"/>
  <c r="BY39" i="4" s="1"/>
  <c r="BZ39" i="4" s="1"/>
  <c r="BW55" i="4"/>
  <c r="BX55" i="4" s="1"/>
  <c r="BY55" i="4" s="1"/>
  <c r="BZ55" i="4" s="1"/>
  <c r="BW23" i="4"/>
  <c r="BX23" i="4" s="1"/>
  <c r="BY23" i="4" s="1"/>
  <c r="BZ23" i="4" s="1"/>
  <c r="BW44" i="4"/>
  <c r="BX44" i="4" s="1"/>
  <c r="BY44" i="4" s="1"/>
  <c r="BZ44" i="4" s="1"/>
  <c r="BW45" i="4"/>
  <c r="BX45" i="4" s="1"/>
  <c r="BY45" i="4" s="1"/>
  <c r="BZ45" i="4" s="1"/>
  <c r="BW58" i="4"/>
  <c r="BX58" i="4" s="1"/>
  <c r="BY58" i="4" s="1"/>
  <c r="BZ58" i="4" s="1"/>
  <c r="BW60" i="4"/>
  <c r="BX60" i="4" s="1"/>
  <c r="BY60" i="4" s="1"/>
  <c r="BZ60" i="4" s="1"/>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F13" i="4"/>
  <c r="E13" i="4"/>
  <c r="BW28" i="4" l="1"/>
  <c r="BX28" i="4" s="1"/>
  <c r="BY28" i="4" s="1"/>
  <c r="BZ28" i="4" s="1"/>
  <c r="BW47" i="4"/>
  <c r="BX47" i="4" s="1"/>
  <c r="BY47" i="4" s="1"/>
  <c r="BZ47" i="4" s="1"/>
  <c r="BW20" i="4"/>
  <c r="BX20" i="4" s="1"/>
  <c r="BY20" i="4" s="1"/>
  <c r="BZ20" i="4" s="1"/>
  <c r="BZ17" i="4"/>
  <c r="BE14" i="4"/>
  <c r="BE15" i="4"/>
  <c r="BE16" i="4"/>
  <c r="BE17" i="4"/>
  <c r="BE18" i="4"/>
  <c r="BE19" i="4"/>
  <c r="BE20" i="4"/>
  <c r="BE21" i="4"/>
  <c r="BE22" i="4"/>
  <c r="BE23" i="4"/>
  <c r="BE24" i="4"/>
  <c r="BE25" i="4"/>
  <c r="BE26" i="4"/>
  <c r="BE27" i="4"/>
  <c r="BE28" i="4"/>
  <c r="BE29" i="4"/>
  <c r="BE30" i="4"/>
  <c r="BE31" i="4"/>
  <c r="BE32" i="4"/>
  <c r="BE33" i="4"/>
  <c r="BE34" i="4"/>
  <c r="BE35" i="4"/>
  <c r="BE36" i="4"/>
  <c r="BE37" i="4"/>
  <c r="BE38" i="4"/>
  <c r="BE39" i="4"/>
  <c r="BE40" i="4"/>
  <c r="BE41" i="4"/>
  <c r="BE42" i="4"/>
  <c r="BE43" i="4"/>
  <c r="BE44" i="4"/>
  <c r="BE45" i="4"/>
  <c r="BE46" i="4"/>
  <c r="BE47" i="4"/>
  <c r="BE48" i="4"/>
  <c r="BE49" i="4"/>
  <c r="BE50" i="4"/>
  <c r="BE51" i="4"/>
  <c r="BE52" i="4"/>
  <c r="BE53" i="4"/>
  <c r="BE54" i="4"/>
  <c r="BE55" i="4"/>
  <c r="BE56" i="4"/>
  <c r="BE57" i="4"/>
  <c r="BE58" i="4"/>
  <c r="BE59" i="4"/>
  <c r="BE60" i="4"/>
  <c r="BE61" i="4"/>
  <c r="BE62" i="4"/>
  <c r="BE6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E13" i="4"/>
  <c r="BD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K13" i="4"/>
  <c r="AJ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W13" i="4"/>
  <c r="V13" i="4"/>
  <c r="I12" i="4" l="1"/>
  <c r="AE18" i="5" l="1"/>
  <c r="S18" i="5"/>
  <c r="H18" i="5"/>
  <c r="I18" i="5" s="1"/>
  <c r="G18" i="5"/>
  <c r="J18" i="5" s="1"/>
  <c r="K18" i="5" s="1"/>
  <c r="L18" i="5" s="1"/>
  <c r="E18" i="5"/>
  <c r="D18" i="5"/>
  <c r="AD18" i="5" s="1"/>
  <c r="AE20" i="5"/>
  <c r="S20" i="5"/>
  <c r="H20" i="5"/>
  <c r="I20" i="5" s="1"/>
  <c r="G20" i="5"/>
  <c r="J20" i="5" s="1"/>
  <c r="K20" i="5" s="1"/>
  <c r="L20" i="5" s="1"/>
  <c r="E20" i="5"/>
  <c r="D20" i="5"/>
  <c r="AD20" i="5" s="1"/>
  <c r="H19" i="5"/>
  <c r="I19" i="5" s="1"/>
  <c r="E19" i="5"/>
  <c r="AE19" i="5" s="1"/>
  <c r="D19" i="5"/>
  <c r="G19" i="5" s="1"/>
  <c r="J19" i="5" s="1"/>
  <c r="K19" i="5" s="1"/>
  <c r="L19" i="5" s="1"/>
  <c r="M18" i="5" l="1"/>
  <c r="N18" i="5" s="1"/>
  <c r="AR18" i="5"/>
  <c r="AS18" i="5" s="1"/>
  <c r="AT18" i="5" s="1"/>
  <c r="AJ18" i="5"/>
  <c r="AK18" i="5" s="1"/>
  <c r="AF18" i="5"/>
  <c r="AG18" i="5" s="1"/>
  <c r="AH18" i="5" s="1"/>
  <c r="AI18" i="5" s="1"/>
  <c r="R18" i="5"/>
  <c r="M20" i="5"/>
  <c r="N20" i="5" s="1"/>
  <c r="AR20" i="5"/>
  <c r="AS20" i="5" s="1"/>
  <c r="AT20" i="5" s="1"/>
  <c r="AJ20" i="5"/>
  <c r="AK20" i="5" s="1"/>
  <c r="AF20" i="5"/>
  <c r="AG20" i="5" s="1"/>
  <c r="AH20" i="5" s="1"/>
  <c r="AI20" i="5" s="1"/>
  <c r="R20" i="5"/>
  <c r="N19" i="5"/>
  <c r="M19" i="5"/>
  <c r="AR19" i="5"/>
  <c r="AS19" i="5" s="1"/>
  <c r="AT19" i="5" s="1"/>
  <c r="R19" i="5"/>
  <c r="AD19" i="5"/>
  <c r="S19" i="5"/>
  <c r="AL18" i="5" l="1"/>
  <c r="AM18" i="5" s="1"/>
  <c r="AN18" i="5"/>
  <c r="O18" i="5"/>
  <c r="P18" i="5" s="1"/>
  <c r="Q18" i="5"/>
  <c r="T18" i="5"/>
  <c r="U18" i="5" s="1"/>
  <c r="V18" i="5" s="1"/>
  <c r="W18" i="5" s="1"/>
  <c r="X18" i="5" s="1"/>
  <c r="Y18" i="5" s="1"/>
  <c r="Z18" i="5" s="1"/>
  <c r="AA18" i="5"/>
  <c r="AL20" i="5"/>
  <c r="AN20" i="5" s="1"/>
  <c r="AM20" i="5"/>
  <c r="P20" i="5"/>
  <c r="O20" i="5"/>
  <c r="Q20" i="5" s="1"/>
  <c r="T20" i="5"/>
  <c r="U20" i="5" s="1"/>
  <c r="V20" i="5" s="1"/>
  <c r="W20" i="5" s="1"/>
  <c r="X20" i="5" s="1"/>
  <c r="Y20" i="5" s="1"/>
  <c r="Z20" i="5" s="1"/>
  <c r="AB20" i="5" s="1"/>
  <c r="AA20" i="5"/>
  <c r="AF19" i="5"/>
  <c r="AG19" i="5" s="1"/>
  <c r="AH19" i="5" s="1"/>
  <c r="AI19" i="5" s="1"/>
  <c r="AJ19" i="5" s="1"/>
  <c r="AK19" i="5" s="1"/>
  <c r="AL19" i="5" s="1"/>
  <c r="AN19" i="5" s="1"/>
  <c r="T19" i="5"/>
  <c r="U19" i="5" s="1"/>
  <c r="V19" i="5" s="1"/>
  <c r="W19" i="5" s="1"/>
  <c r="X19" i="5" s="1"/>
  <c r="Y19" i="5" s="1"/>
  <c r="Z19" i="5" s="1"/>
  <c r="AA19" i="5" s="1"/>
  <c r="O19" i="5"/>
  <c r="Q19" i="5" s="1"/>
  <c r="P19" i="5"/>
  <c r="AC18" i="5" l="1"/>
  <c r="AB18" i="5"/>
  <c r="AO18" i="5"/>
  <c r="AC20" i="5"/>
  <c r="AO20" i="5"/>
  <c r="AB19" i="5"/>
  <c r="AM19" i="5"/>
  <c r="AO19" i="5" s="1"/>
  <c r="AC19" i="5"/>
  <c r="AP19" i="5" s="1"/>
  <c r="AQ19" i="5" s="1"/>
  <c r="AP18" i="5" l="1"/>
  <c r="AQ18" i="5" s="1"/>
  <c r="AP20" i="5"/>
  <c r="AQ20" i="5" s="1"/>
  <c r="H35" i="4" l="1"/>
  <c r="G35" i="4"/>
  <c r="X35" i="4" s="1"/>
  <c r="K56" i="4"/>
  <c r="L56" i="4" s="1"/>
  <c r="G56" i="4"/>
  <c r="X56" i="4" s="1"/>
  <c r="H56" i="4"/>
  <c r="K27" i="4"/>
  <c r="L27" i="4" s="1"/>
  <c r="G27" i="4"/>
  <c r="H27" i="4"/>
  <c r="K23" i="4"/>
  <c r="L23" i="4" s="1"/>
  <c r="G23" i="4"/>
  <c r="X23" i="4" s="1"/>
  <c r="H23" i="4"/>
  <c r="K15" i="4"/>
  <c r="L15" i="4" s="1"/>
  <c r="G15" i="4"/>
  <c r="H15" i="4"/>
  <c r="K53" i="4"/>
  <c r="L53" i="4" s="1"/>
  <c r="G53" i="4"/>
  <c r="X53" i="4" s="1"/>
  <c r="H53" i="4"/>
  <c r="K46" i="4"/>
  <c r="L46" i="4" s="1"/>
  <c r="G46" i="4"/>
  <c r="H46" i="4"/>
  <c r="K38" i="4"/>
  <c r="L38" i="4" s="1"/>
  <c r="G38" i="4"/>
  <c r="H38" i="4"/>
  <c r="K55" i="4"/>
  <c r="L55" i="4" s="1"/>
  <c r="G55" i="4"/>
  <c r="X55" i="4" s="1"/>
  <c r="H55" i="4"/>
  <c r="K37" i="4"/>
  <c r="L37" i="4" s="1"/>
  <c r="G37" i="4"/>
  <c r="X37" i="4" s="1"/>
  <c r="H37" i="4"/>
  <c r="K63" i="4"/>
  <c r="L63" i="4" s="1"/>
  <c r="G63" i="4"/>
  <c r="X63" i="4" s="1"/>
  <c r="H63" i="4"/>
  <c r="K61" i="4"/>
  <c r="L61" i="4" s="1"/>
  <c r="G61" i="4"/>
  <c r="X61" i="4" s="1"/>
  <c r="H61" i="4"/>
  <c r="K57" i="4"/>
  <c r="L57" i="4" s="1"/>
  <c r="G57" i="4"/>
  <c r="X57" i="4" s="1"/>
  <c r="H57" i="4"/>
  <c r="K54" i="4"/>
  <c r="L54" i="4" s="1"/>
  <c r="G54" i="4"/>
  <c r="H54" i="4"/>
  <c r="K49" i="4"/>
  <c r="L49" i="4" s="1"/>
  <c r="G49" i="4"/>
  <c r="X49" i="4" s="1"/>
  <c r="H49" i="4"/>
  <c r="K47" i="4"/>
  <c r="L47" i="4" s="1"/>
  <c r="G47" i="4"/>
  <c r="X47" i="4" s="1"/>
  <c r="H47" i="4"/>
  <c r="K40" i="4"/>
  <c r="L40" i="4" s="1"/>
  <c r="G40" i="4"/>
  <c r="X40" i="4" s="1"/>
  <c r="H40" i="4"/>
  <c r="K39" i="4"/>
  <c r="L39" i="4" s="1"/>
  <c r="G39" i="4"/>
  <c r="X39" i="4" s="1"/>
  <c r="H39" i="4"/>
  <c r="K31" i="4"/>
  <c r="L31" i="4" s="1"/>
  <c r="G31" i="4"/>
  <c r="X31" i="4" s="1"/>
  <c r="H31" i="4"/>
  <c r="K30" i="4"/>
  <c r="L30" i="4" s="1"/>
  <c r="G30" i="4"/>
  <c r="X30" i="4" s="1"/>
  <c r="H30" i="4"/>
  <c r="K29" i="4"/>
  <c r="L29" i="4" s="1"/>
  <c r="G29" i="4"/>
  <c r="X29" i="4" s="1"/>
  <c r="H29" i="4"/>
  <c r="K25" i="4"/>
  <c r="L25" i="4" s="1"/>
  <c r="G25" i="4"/>
  <c r="X25" i="4" s="1"/>
  <c r="H25" i="4"/>
  <c r="K16" i="4"/>
  <c r="L16" i="4" s="1"/>
  <c r="G16" i="4"/>
  <c r="H16" i="4"/>
  <c r="K14" i="4"/>
  <c r="L14" i="4" s="1"/>
  <c r="G14" i="4"/>
  <c r="X14" i="4" s="1"/>
  <c r="H14" i="4"/>
  <c r="K13" i="4"/>
  <c r="L13" i="4" s="1"/>
  <c r="G13" i="4"/>
  <c r="X13" i="4" s="1"/>
  <c r="H13" i="4"/>
  <c r="K62" i="4"/>
  <c r="L62" i="4" s="1"/>
  <c r="G62" i="4"/>
  <c r="X62" i="4" s="1"/>
  <c r="H62" i="4"/>
  <c r="K45" i="4"/>
  <c r="L45" i="4" s="1"/>
  <c r="G45" i="4"/>
  <c r="H45" i="4"/>
  <c r="K36" i="4"/>
  <c r="L36" i="4" s="1"/>
  <c r="G36" i="4"/>
  <c r="X36" i="4" s="1"/>
  <c r="H36" i="4"/>
  <c r="K35" i="4"/>
  <c r="L35" i="4" s="1"/>
  <c r="K26" i="4"/>
  <c r="L26" i="4" s="1"/>
  <c r="G26" i="4"/>
  <c r="X26" i="4" s="1"/>
  <c r="H26" i="4"/>
  <c r="BG26" i="4" s="1"/>
  <c r="K17" i="4"/>
  <c r="L17" i="4" s="1"/>
  <c r="G17" i="4"/>
  <c r="X17" i="4" s="1"/>
  <c r="H17" i="4"/>
  <c r="K59" i="4"/>
  <c r="L59" i="4" s="1"/>
  <c r="G59" i="4"/>
  <c r="H59" i="4"/>
  <c r="K51" i="4"/>
  <c r="L51" i="4" s="1"/>
  <c r="G51" i="4"/>
  <c r="X51" i="4" s="1"/>
  <c r="H51" i="4"/>
  <c r="K48" i="4"/>
  <c r="L48" i="4" s="1"/>
  <c r="G48" i="4"/>
  <c r="X48" i="4" s="1"/>
  <c r="H48" i="4"/>
  <c r="K43" i="4"/>
  <c r="L43" i="4" s="1"/>
  <c r="G43" i="4"/>
  <c r="H43" i="4"/>
  <c r="K22" i="4"/>
  <c r="L22" i="4" s="1"/>
  <c r="G22" i="4"/>
  <c r="X22" i="4" s="1"/>
  <c r="H22" i="4"/>
  <c r="K18" i="4"/>
  <c r="L18" i="4" s="1"/>
  <c r="G18" i="4"/>
  <c r="X18" i="4" s="1"/>
  <c r="H18" i="4"/>
  <c r="K60" i="4"/>
  <c r="L60" i="4" s="1"/>
  <c r="G60" i="4"/>
  <c r="X60" i="4" s="1"/>
  <c r="H60" i="4"/>
  <c r="K41" i="4"/>
  <c r="L41" i="4" s="1"/>
  <c r="G41" i="4"/>
  <c r="H41" i="4"/>
  <c r="K28" i="4"/>
  <c r="L28" i="4" s="1"/>
  <c r="G28" i="4"/>
  <c r="X28" i="4" s="1"/>
  <c r="H28" i="4"/>
  <c r="K50" i="4"/>
  <c r="L50" i="4" s="1"/>
  <c r="G50" i="4"/>
  <c r="X50" i="4" s="1"/>
  <c r="H50" i="4"/>
  <c r="K44" i="4"/>
  <c r="L44" i="4" s="1"/>
  <c r="G44" i="4"/>
  <c r="X44" i="4" s="1"/>
  <c r="H44" i="4"/>
  <c r="BG44" i="4" s="1"/>
  <c r="K42" i="4"/>
  <c r="L42" i="4" s="1"/>
  <c r="G42" i="4"/>
  <c r="X42" i="4" s="1"/>
  <c r="H42" i="4"/>
  <c r="K58" i="4"/>
  <c r="L58" i="4" s="1"/>
  <c r="G58" i="4"/>
  <c r="X58" i="4" s="1"/>
  <c r="H58" i="4"/>
  <c r="K52" i="4"/>
  <c r="L52" i="4" s="1"/>
  <c r="G52" i="4"/>
  <c r="H52" i="4"/>
  <c r="K34" i="4"/>
  <c r="L34" i="4" s="1"/>
  <c r="G34" i="4"/>
  <c r="X34" i="4" s="1"/>
  <c r="H34" i="4"/>
  <c r="K33" i="4"/>
  <c r="L33" i="4" s="1"/>
  <c r="G33" i="4"/>
  <c r="H33" i="4"/>
  <c r="K32" i="4"/>
  <c r="L32" i="4" s="1"/>
  <c r="G32" i="4"/>
  <c r="H32" i="4"/>
  <c r="K24" i="4"/>
  <c r="L24" i="4" s="1"/>
  <c r="G24" i="4"/>
  <c r="X24" i="4" s="1"/>
  <c r="H24" i="4"/>
  <c r="K21" i="4"/>
  <c r="L21" i="4" s="1"/>
  <c r="G21" i="4"/>
  <c r="H21" i="4"/>
  <c r="K20" i="4"/>
  <c r="L20" i="4" s="1"/>
  <c r="G20" i="4"/>
  <c r="H20" i="4"/>
  <c r="K19" i="4"/>
  <c r="L19" i="4" s="1"/>
  <c r="G19" i="4"/>
  <c r="X19" i="4" s="1"/>
  <c r="H19" i="4"/>
  <c r="CA52" i="4" l="1"/>
  <c r="CB52" i="4" s="1"/>
  <c r="CA20" i="4"/>
  <c r="CB20" i="4" s="1"/>
  <c r="CA33" i="4"/>
  <c r="CB33" i="4" s="1"/>
  <c r="CA42" i="4"/>
  <c r="CB42" i="4"/>
  <c r="CA41" i="4"/>
  <c r="CB41" i="4" s="1"/>
  <c r="CA43" i="4"/>
  <c r="CB43" i="4" s="1"/>
  <c r="CA17" i="4"/>
  <c r="CB17" i="4"/>
  <c r="CA35" i="4"/>
  <c r="CB35" i="4" s="1"/>
  <c r="CA13" i="4"/>
  <c r="CA29" i="4"/>
  <c r="CB29" i="4"/>
  <c r="CA40" i="4"/>
  <c r="CB40" i="4" s="1"/>
  <c r="CA57" i="4"/>
  <c r="CB57" i="4" s="1"/>
  <c r="CA55" i="4"/>
  <c r="CB55" i="4" s="1"/>
  <c r="CA15" i="4"/>
  <c r="CB15" i="4" s="1"/>
  <c r="CA19" i="4"/>
  <c r="CB19" i="4" s="1"/>
  <c r="CA32" i="4"/>
  <c r="CB32" i="4" s="1"/>
  <c r="CA58" i="4"/>
  <c r="CB58" i="4" s="1"/>
  <c r="CA28" i="4"/>
  <c r="CB28" i="4" s="1"/>
  <c r="CA22" i="4"/>
  <c r="CB22" i="4"/>
  <c r="CA59" i="4"/>
  <c r="CB59" i="4" s="1"/>
  <c r="CA62" i="4"/>
  <c r="CB62" i="4"/>
  <c r="CA25" i="4"/>
  <c r="CB25" i="4" s="1"/>
  <c r="CA39" i="4"/>
  <c r="CB39" i="4" s="1"/>
  <c r="CA54" i="4"/>
  <c r="CB54" i="4"/>
  <c r="CA37" i="4"/>
  <c r="CB37" i="4"/>
  <c r="CA53" i="4"/>
  <c r="CB53" i="4"/>
  <c r="CA56" i="4"/>
  <c r="CB56" i="4" s="1"/>
  <c r="CA24" i="4"/>
  <c r="CB24" i="4" s="1"/>
  <c r="CA50" i="4"/>
  <c r="CB50" i="4"/>
  <c r="CA18" i="4"/>
  <c r="CB18" i="4"/>
  <c r="CA51" i="4"/>
  <c r="CB51" i="4" s="1"/>
  <c r="CA45" i="4"/>
  <c r="CB45" i="4" s="1"/>
  <c r="CA16" i="4"/>
  <c r="CB16" i="4" s="1"/>
  <c r="CA31" i="4"/>
  <c r="CB31" i="4" s="1"/>
  <c r="CA49" i="4"/>
  <c r="CB49" i="4" s="1"/>
  <c r="CA63" i="4"/>
  <c r="CB63" i="4" s="1"/>
  <c r="CA46" i="4"/>
  <c r="CB46" i="4"/>
  <c r="CA27" i="4"/>
  <c r="CB27" i="4" s="1"/>
  <c r="CA21" i="4"/>
  <c r="CB21" i="4"/>
  <c r="CA34" i="4"/>
  <c r="CB34" i="4" s="1"/>
  <c r="CA44" i="4"/>
  <c r="CB44" i="4" s="1"/>
  <c r="CA60" i="4"/>
  <c r="CB60" i="4" s="1"/>
  <c r="CA48" i="4"/>
  <c r="CB48" i="4" s="1"/>
  <c r="CA26" i="4"/>
  <c r="CB26" i="4"/>
  <c r="CA36" i="4"/>
  <c r="CB36" i="4" s="1"/>
  <c r="CA14" i="4"/>
  <c r="CB14" i="4" s="1"/>
  <c r="CA30" i="4"/>
  <c r="CB30" i="4"/>
  <c r="CA47" i="4"/>
  <c r="CB47" i="4" s="1"/>
  <c r="CA61" i="4"/>
  <c r="CB61" i="4" s="1"/>
  <c r="CA38" i="4"/>
  <c r="CB38" i="4"/>
  <c r="CA23" i="4"/>
  <c r="CB23" i="4" s="1"/>
  <c r="BF52" i="4"/>
  <c r="X52" i="4"/>
  <c r="BF16" i="4"/>
  <c r="X16" i="4"/>
  <c r="BF27" i="4"/>
  <c r="X27" i="4"/>
  <c r="BF32" i="4"/>
  <c r="X32" i="4"/>
  <c r="BF59" i="4"/>
  <c r="X59" i="4"/>
  <c r="BF54" i="4"/>
  <c r="X54" i="4"/>
  <c r="BF46" i="4"/>
  <c r="X46" i="4"/>
  <c r="BF21" i="4"/>
  <c r="X21" i="4"/>
  <c r="BF38" i="4"/>
  <c r="X38" i="4"/>
  <c r="BF45" i="4"/>
  <c r="X45" i="4"/>
  <c r="BF20" i="4"/>
  <c r="X20" i="4"/>
  <c r="BF33" i="4"/>
  <c r="X33" i="4"/>
  <c r="BF41" i="4"/>
  <c r="X41" i="4"/>
  <c r="BF43" i="4"/>
  <c r="X43" i="4"/>
  <c r="BF15" i="4"/>
  <c r="X15" i="4"/>
  <c r="BF19" i="4"/>
  <c r="AM24" i="4"/>
  <c r="BG24" i="4"/>
  <c r="AM52" i="4"/>
  <c r="BG52" i="4"/>
  <c r="AL58" i="4"/>
  <c r="BF58" i="4"/>
  <c r="AZ43" i="4"/>
  <c r="BA43" i="4" s="1"/>
  <c r="BB43" i="4" s="1"/>
  <c r="L12" i="4"/>
  <c r="AL39" i="4"/>
  <c r="BF39" i="4"/>
  <c r="AM49" i="4"/>
  <c r="BG49" i="4"/>
  <c r="AM63" i="4"/>
  <c r="BG63" i="4"/>
  <c r="AL37" i="4"/>
  <c r="BF37" i="4"/>
  <c r="AL53" i="4"/>
  <c r="BF53" i="4"/>
  <c r="AM27" i="4"/>
  <c r="BG27" i="4"/>
  <c r="AZ19" i="4"/>
  <c r="BA19" i="4" s="1"/>
  <c r="BB19" i="4" s="1"/>
  <c r="AZ32" i="4"/>
  <c r="BA32" i="4" s="1"/>
  <c r="BB32" i="4" s="1"/>
  <c r="AL50" i="4"/>
  <c r="BF50" i="4"/>
  <c r="AM60" i="4"/>
  <c r="BG60" i="4"/>
  <c r="AL18" i="4"/>
  <c r="BF18" i="4"/>
  <c r="AM48" i="4"/>
  <c r="BG48" i="4"/>
  <c r="AM30" i="4"/>
  <c r="BG30" i="4"/>
  <c r="AL31" i="4"/>
  <c r="BF31" i="4"/>
  <c r="AM47" i="4"/>
  <c r="BG47" i="4"/>
  <c r="AL49" i="4"/>
  <c r="BF49" i="4"/>
  <c r="AM61" i="4"/>
  <c r="BG61" i="4"/>
  <c r="BF63" i="4"/>
  <c r="AM38" i="4"/>
  <c r="BG38" i="4"/>
  <c r="AZ53" i="4"/>
  <c r="BA53" i="4" s="1"/>
  <c r="BB53" i="4" s="1"/>
  <c r="AM23" i="4"/>
  <c r="BG23" i="4"/>
  <c r="AZ56" i="4"/>
  <c r="BA56" i="4" s="1"/>
  <c r="BB56" i="4" s="1"/>
  <c r="AM20" i="4"/>
  <c r="BG20" i="4"/>
  <c r="AM33" i="4"/>
  <c r="BG33" i="4"/>
  <c r="AL34" i="4"/>
  <c r="BF34" i="4"/>
  <c r="AM42" i="4"/>
  <c r="BG42" i="4"/>
  <c r="AL44" i="4"/>
  <c r="BF44" i="4"/>
  <c r="AM41" i="4"/>
  <c r="BG41" i="4"/>
  <c r="AL60" i="4"/>
  <c r="BF60" i="4"/>
  <c r="AM43" i="4"/>
  <c r="BG43" i="4"/>
  <c r="AL48" i="4"/>
  <c r="BF48" i="4"/>
  <c r="Y17" i="4"/>
  <c r="BG17" i="4"/>
  <c r="AL26" i="4"/>
  <c r="BF26" i="4"/>
  <c r="AL36" i="4"/>
  <c r="BF36" i="4"/>
  <c r="AM13" i="4"/>
  <c r="BG13" i="4"/>
  <c r="AL14" i="4"/>
  <c r="BF14" i="4"/>
  <c r="AM29" i="4"/>
  <c r="BG29" i="4"/>
  <c r="BF30" i="4"/>
  <c r="AM40" i="4"/>
  <c r="BG40" i="4"/>
  <c r="AL47" i="4"/>
  <c r="BF47" i="4"/>
  <c r="AM57" i="4"/>
  <c r="BG57" i="4"/>
  <c r="BF61" i="4"/>
  <c r="AM55" i="4"/>
  <c r="BG55" i="4"/>
  <c r="AM15" i="4"/>
  <c r="BG15" i="4"/>
  <c r="AL23" i="4"/>
  <c r="BF23" i="4"/>
  <c r="AL35" i="4"/>
  <c r="BF35" i="4"/>
  <c r="AZ20" i="4"/>
  <c r="BA20" i="4" s="1"/>
  <c r="BB20" i="4" s="1"/>
  <c r="AZ33" i="4"/>
  <c r="BA33" i="4" s="1"/>
  <c r="BB33" i="4" s="1"/>
  <c r="AZ42" i="4"/>
  <c r="BA42" i="4" s="1"/>
  <c r="BB42" i="4" s="1"/>
  <c r="AM50" i="4"/>
  <c r="BG50" i="4"/>
  <c r="AL28" i="4"/>
  <c r="BF28" i="4"/>
  <c r="AM18" i="4"/>
  <c r="BG18" i="4"/>
  <c r="AL22" i="4"/>
  <c r="BF22" i="4"/>
  <c r="AM51" i="4"/>
  <c r="BG51" i="4"/>
  <c r="AZ17" i="4"/>
  <c r="BA17" i="4" s="1"/>
  <c r="BB17" i="4" s="1"/>
  <c r="AM45" i="4"/>
  <c r="BG45" i="4"/>
  <c r="AL62" i="4"/>
  <c r="BF62" i="4"/>
  <c r="AM16" i="4"/>
  <c r="BG16" i="4"/>
  <c r="AL25" i="4"/>
  <c r="BF25" i="4"/>
  <c r="AM31" i="4"/>
  <c r="BG31" i="4"/>
  <c r="AM46" i="4"/>
  <c r="BG46" i="4"/>
  <c r="BF56" i="4"/>
  <c r="AM21" i="4"/>
  <c r="BG21" i="4"/>
  <c r="AL24" i="4"/>
  <c r="BF24" i="4"/>
  <c r="AM34" i="4"/>
  <c r="BG34" i="4"/>
  <c r="AZ58" i="4"/>
  <c r="BA58" i="4" s="1"/>
  <c r="BB58" i="4" s="1"/>
  <c r="AZ28" i="4"/>
  <c r="BA28" i="4" s="1"/>
  <c r="BB28" i="4" s="1"/>
  <c r="AZ22" i="4"/>
  <c r="BA22" i="4" s="1"/>
  <c r="BB22" i="4" s="1"/>
  <c r="AL51" i="4"/>
  <c r="BF51" i="4"/>
  <c r="AZ59" i="4"/>
  <c r="BA59" i="4" s="1"/>
  <c r="BB59" i="4" s="1"/>
  <c r="AM36" i="4"/>
  <c r="BG36" i="4"/>
  <c r="AM14" i="4"/>
  <c r="BG14" i="4"/>
  <c r="AZ39" i="4"/>
  <c r="BA39" i="4" s="1"/>
  <c r="BB39" i="4" s="1"/>
  <c r="AZ54" i="4"/>
  <c r="BA54" i="4" s="1"/>
  <c r="BB54" i="4" s="1"/>
  <c r="AZ37" i="4"/>
  <c r="BA37" i="4" s="1"/>
  <c r="BB37" i="4" s="1"/>
  <c r="AM19" i="4"/>
  <c r="BG19" i="4"/>
  <c r="AZ21" i="4"/>
  <c r="BA21" i="4" s="1"/>
  <c r="BB21" i="4" s="1"/>
  <c r="AM32" i="4"/>
  <c r="BG32" i="4"/>
  <c r="AZ34" i="4"/>
  <c r="BA34" i="4" s="1"/>
  <c r="BB34" i="4" s="1"/>
  <c r="AM58" i="4"/>
  <c r="BG58" i="4"/>
  <c r="AL42" i="4"/>
  <c r="BF42" i="4"/>
  <c r="Y28" i="4"/>
  <c r="BG28" i="4"/>
  <c r="Y22" i="4"/>
  <c r="BG22" i="4"/>
  <c r="Y59" i="4"/>
  <c r="BG59" i="4"/>
  <c r="AL17" i="4"/>
  <c r="BF17" i="4"/>
  <c r="AZ36" i="4"/>
  <c r="BA36" i="4" s="1"/>
  <c r="BB36" i="4" s="1"/>
  <c r="Y62" i="4"/>
  <c r="BG62" i="4"/>
  <c r="AL13" i="4"/>
  <c r="BF13" i="4"/>
  <c r="AZ14" i="4"/>
  <c r="BA14" i="4" s="1"/>
  <c r="BB14" i="4" s="1"/>
  <c r="Y25" i="4"/>
  <c r="BG25" i="4"/>
  <c r="AL29" i="4"/>
  <c r="BF29" i="4"/>
  <c r="AZ30" i="4"/>
  <c r="BA30" i="4" s="1"/>
  <c r="BB30" i="4" s="1"/>
  <c r="AM39" i="4"/>
  <c r="BG39" i="4"/>
  <c r="AL40" i="4"/>
  <c r="BF40" i="4"/>
  <c r="AZ47" i="4"/>
  <c r="BA47" i="4" s="1"/>
  <c r="BB47" i="4" s="1"/>
  <c r="AM54" i="4"/>
  <c r="BG54" i="4"/>
  <c r="AL57" i="4"/>
  <c r="BF57" i="4"/>
  <c r="AZ61" i="4"/>
  <c r="BA61" i="4" s="1"/>
  <c r="BB61" i="4" s="1"/>
  <c r="AM37" i="4"/>
  <c r="BG37" i="4"/>
  <c r="AL55" i="4"/>
  <c r="BF55" i="4"/>
  <c r="AZ38" i="4"/>
  <c r="BA38" i="4" s="1"/>
  <c r="BB38" i="4" s="1"/>
  <c r="AM53" i="4"/>
  <c r="BG53" i="4"/>
  <c r="AM56" i="4"/>
  <c r="BG56" i="4"/>
  <c r="AM35" i="4"/>
  <c r="BG35" i="4"/>
  <c r="AZ24" i="4"/>
  <c r="BA24" i="4" s="1"/>
  <c r="BB24" i="4" s="1"/>
  <c r="AZ52" i="4"/>
  <c r="BA52" i="4" s="1"/>
  <c r="BB52" i="4" s="1"/>
  <c r="AZ45" i="4"/>
  <c r="BA45" i="4" s="1"/>
  <c r="BB45" i="4" s="1"/>
  <c r="AZ16" i="4"/>
  <c r="BA16" i="4" s="1"/>
  <c r="BB16" i="4" s="1"/>
  <c r="AZ46" i="4"/>
  <c r="BA46" i="4" s="1"/>
  <c r="BB46" i="4" s="1"/>
  <c r="AZ27" i="4"/>
  <c r="BA27" i="4" s="1"/>
  <c r="BB27" i="4" s="1"/>
  <c r="AM22" i="4"/>
  <c r="AM59" i="4"/>
  <c r="AM28" i="4"/>
  <c r="AM25" i="4"/>
  <c r="AM62" i="4"/>
  <c r="AM17" i="4"/>
  <c r="AL27" i="4"/>
  <c r="AL15" i="4"/>
  <c r="AL46" i="4"/>
  <c r="AL63" i="4"/>
  <c r="AL16" i="4"/>
  <c r="AL45" i="4"/>
  <c r="AL43" i="4"/>
  <c r="AL41" i="4"/>
  <c r="AL52" i="4"/>
  <c r="AL33" i="4"/>
  <c r="AL20" i="4"/>
  <c r="AM26" i="4"/>
  <c r="AM44" i="4"/>
  <c r="AL56" i="4"/>
  <c r="AL38" i="4"/>
  <c r="AL61" i="4"/>
  <c r="AL54" i="4"/>
  <c r="AL30" i="4"/>
  <c r="AL59" i="4"/>
  <c r="AL32" i="4"/>
  <c r="AL21" i="4"/>
  <c r="AL19" i="4"/>
  <c r="J19" i="4"/>
  <c r="M19" i="4" s="1"/>
  <c r="N19" i="4" s="1"/>
  <c r="O19" i="4" s="1"/>
  <c r="J58" i="4"/>
  <c r="M58" i="4" s="1"/>
  <c r="N58" i="4" s="1"/>
  <c r="O58" i="4" s="1"/>
  <c r="J28" i="4"/>
  <c r="M28" i="4" s="1"/>
  <c r="N28" i="4" s="1"/>
  <c r="O28" i="4" s="1"/>
  <c r="J36" i="4"/>
  <c r="M36" i="4" s="1"/>
  <c r="N36" i="4" s="1"/>
  <c r="O36" i="4" s="1"/>
  <c r="J14" i="4"/>
  <c r="M14" i="4" s="1"/>
  <c r="N14" i="4" s="1"/>
  <c r="O14" i="4" s="1"/>
  <c r="J47" i="4"/>
  <c r="M47" i="4" s="1"/>
  <c r="N47" i="4" s="1"/>
  <c r="O47" i="4" s="1"/>
  <c r="J42" i="4"/>
  <c r="M42" i="4" s="1"/>
  <c r="N42" i="4" s="1"/>
  <c r="O42" i="4" s="1"/>
  <c r="J17" i="4"/>
  <c r="M17" i="4" s="1"/>
  <c r="N17" i="4" s="1"/>
  <c r="O17" i="4" s="1"/>
  <c r="J30" i="4"/>
  <c r="M30" i="4" s="1"/>
  <c r="N30" i="4" s="1"/>
  <c r="O30" i="4" s="1"/>
  <c r="J31" i="4"/>
  <c r="M31" i="4" s="1"/>
  <c r="N31" i="4" s="1"/>
  <c r="O31" i="4" s="1"/>
  <c r="J49" i="4"/>
  <c r="M49" i="4" s="1"/>
  <c r="N49" i="4" s="1"/>
  <c r="O49" i="4" s="1"/>
  <c r="J23" i="4"/>
  <c r="M23" i="4" s="1"/>
  <c r="N23" i="4" s="1"/>
  <c r="O23" i="4" s="1"/>
  <c r="J22" i="4"/>
  <c r="M22" i="4" s="1"/>
  <c r="N22" i="4" s="1"/>
  <c r="O22" i="4" s="1"/>
  <c r="J38" i="4"/>
  <c r="M38" i="4" s="1"/>
  <c r="N38" i="4" s="1"/>
  <c r="O38" i="4" s="1"/>
  <c r="J50" i="4"/>
  <c r="M50" i="4" s="1"/>
  <c r="N50" i="4" s="1"/>
  <c r="O50" i="4" s="1"/>
  <c r="J18" i="4"/>
  <c r="M18" i="4" s="1"/>
  <c r="N18" i="4" s="1"/>
  <c r="O18" i="4" s="1"/>
  <c r="J51" i="4"/>
  <c r="M51" i="4" s="1"/>
  <c r="N51" i="4" s="1"/>
  <c r="O51" i="4" s="1"/>
  <c r="J35" i="4"/>
  <c r="M35" i="4" s="1"/>
  <c r="N35" i="4" s="1"/>
  <c r="O35" i="4" s="1"/>
  <c r="J13" i="4"/>
  <c r="M13" i="4" s="1"/>
  <c r="J40" i="4"/>
  <c r="M40" i="4" s="1"/>
  <c r="N40" i="4" s="1"/>
  <c r="O40" i="4" s="1"/>
  <c r="J57" i="4"/>
  <c r="M57" i="4" s="1"/>
  <c r="N57" i="4" s="1"/>
  <c r="O57" i="4" s="1"/>
  <c r="J55" i="4"/>
  <c r="M55" i="4" s="1"/>
  <c r="N55" i="4" s="1"/>
  <c r="O55" i="4" s="1"/>
  <c r="J61" i="4"/>
  <c r="M61" i="4" s="1"/>
  <c r="N61" i="4" s="1"/>
  <c r="O61" i="4" s="1"/>
  <c r="J34" i="4"/>
  <c r="M34" i="4" s="1"/>
  <c r="N34" i="4" s="1"/>
  <c r="O34" i="4" s="1"/>
  <c r="J44" i="4"/>
  <c r="M44" i="4" s="1"/>
  <c r="N44" i="4" s="1"/>
  <c r="O44" i="4" s="1"/>
  <c r="J60" i="4"/>
  <c r="M60" i="4" s="1"/>
  <c r="N60" i="4" s="1"/>
  <c r="O60" i="4" s="1"/>
  <c r="J48" i="4"/>
  <c r="M48" i="4" s="1"/>
  <c r="N48" i="4" s="1"/>
  <c r="O48" i="4" s="1"/>
  <c r="J26" i="4"/>
  <c r="M26" i="4" s="1"/>
  <c r="N26" i="4" s="1"/>
  <c r="O26" i="4" s="1"/>
  <c r="J62" i="4"/>
  <c r="M62" i="4" s="1"/>
  <c r="N62" i="4" s="1"/>
  <c r="O62" i="4" s="1"/>
  <c r="J25" i="4"/>
  <c r="M25" i="4" s="1"/>
  <c r="N25" i="4" s="1"/>
  <c r="O25" i="4" s="1"/>
  <c r="J39" i="4"/>
  <c r="M39" i="4" s="1"/>
  <c r="N39" i="4" s="1"/>
  <c r="O39" i="4" s="1"/>
  <c r="J37" i="4"/>
  <c r="M37" i="4" s="1"/>
  <c r="N37" i="4" s="1"/>
  <c r="O37" i="4" s="1"/>
  <c r="J53" i="4"/>
  <c r="M53" i="4" s="1"/>
  <c r="N53" i="4" s="1"/>
  <c r="O53" i="4" s="1"/>
  <c r="P53" i="4" s="1"/>
  <c r="Q53" i="4" s="1"/>
  <c r="J59" i="4"/>
  <c r="M59" i="4" s="1"/>
  <c r="N59" i="4" s="1"/>
  <c r="O59" i="4" s="1"/>
  <c r="J32" i="4"/>
  <c r="M32" i="4" s="1"/>
  <c r="N32" i="4" s="1"/>
  <c r="O32" i="4" s="1"/>
  <c r="J15" i="4"/>
  <c r="M15" i="4" s="1"/>
  <c r="N15" i="4" s="1"/>
  <c r="O15" i="4" s="1"/>
  <c r="J29" i="4"/>
  <c r="M29" i="4" s="1"/>
  <c r="N29" i="4" s="1"/>
  <c r="O29" i="4" s="1"/>
  <c r="J52" i="4"/>
  <c r="M52" i="4" s="1"/>
  <c r="N52" i="4" s="1"/>
  <c r="O52" i="4" s="1"/>
  <c r="J24" i="4"/>
  <c r="M24" i="4" s="1"/>
  <c r="N24" i="4" s="1"/>
  <c r="O24" i="4" s="1"/>
  <c r="J56" i="4"/>
  <c r="M56" i="4" s="1"/>
  <c r="N56" i="4" s="1"/>
  <c r="O56" i="4" s="1"/>
  <c r="J54" i="4"/>
  <c r="M54" i="4" s="1"/>
  <c r="N54" i="4" s="1"/>
  <c r="O54" i="4" s="1"/>
  <c r="J21" i="4"/>
  <c r="M21" i="4" s="1"/>
  <c r="N21" i="4" s="1"/>
  <c r="O21" i="4" s="1"/>
  <c r="J27" i="4"/>
  <c r="M27" i="4" s="1"/>
  <c r="N27" i="4" s="1"/>
  <c r="O27" i="4" s="1"/>
  <c r="J46" i="4"/>
  <c r="M46" i="4" s="1"/>
  <c r="N46" i="4" s="1"/>
  <c r="O46" i="4" s="1"/>
  <c r="J63" i="4"/>
  <c r="M63" i="4" s="1"/>
  <c r="N63" i="4" s="1"/>
  <c r="O63" i="4" s="1"/>
  <c r="J16" i="4"/>
  <c r="M16" i="4" s="1"/>
  <c r="N16" i="4" s="1"/>
  <c r="O16" i="4" s="1"/>
  <c r="J45" i="4"/>
  <c r="M45" i="4" s="1"/>
  <c r="N45" i="4" s="1"/>
  <c r="O45" i="4" s="1"/>
  <c r="P45" i="4" s="1"/>
  <c r="Q45" i="4" s="1"/>
  <c r="J43" i="4"/>
  <c r="M43" i="4" s="1"/>
  <c r="N43" i="4" s="1"/>
  <c r="O43" i="4" s="1"/>
  <c r="J41" i="4"/>
  <c r="M41" i="4" s="1"/>
  <c r="N41" i="4" s="1"/>
  <c r="O41" i="4" s="1"/>
  <c r="J33" i="4"/>
  <c r="M33" i="4" s="1"/>
  <c r="N33" i="4" s="1"/>
  <c r="O33" i="4" s="1"/>
  <c r="J20" i="4"/>
  <c r="M20" i="4" s="1"/>
  <c r="N20" i="4" s="1"/>
  <c r="O20" i="4" s="1"/>
  <c r="Y20" i="4"/>
  <c r="Y33" i="4"/>
  <c r="Y34" i="4"/>
  <c r="Y58" i="4"/>
  <c r="Y50" i="4"/>
  <c r="Y48" i="4"/>
  <c r="Y35" i="4"/>
  <c r="Y56" i="4"/>
  <c r="Y26" i="4"/>
  <c r="Y44" i="4"/>
  <c r="Y13" i="4"/>
  <c r="Y18" i="4"/>
  <c r="Y19" i="4"/>
  <c r="Y16" i="4"/>
  <c r="Y29" i="4"/>
  <c r="Y53" i="4"/>
  <c r="Y36" i="4"/>
  <c r="Y60" i="4"/>
  <c r="Y43" i="4"/>
  <c r="Y14" i="4"/>
  <c r="Y21" i="4"/>
  <c r="Y32" i="4"/>
  <c r="Y42" i="4"/>
  <c r="Y52" i="4"/>
  <c r="Y51" i="4"/>
  <c r="Y45" i="4"/>
  <c r="Y24" i="4"/>
  <c r="Y41" i="4"/>
  <c r="Y27" i="4"/>
  <c r="AZ41" i="4"/>
  <c r="BA41" i="4" s="1"/>
  <c r="BB41" i="4" s="1"/>
  <c r="AZ48" i="4"/>
  <c r="BA48" i="4" s="1"/>
  <c r="BB48" i="4" s="1"/>
  <c r="AZ25" i="4"/>
  <c r="BA25" i="4" s="1"/>
  <c r="BB25" i="4" s="1"/>
  <c r="AZ44" i="4"/>
  <c r="BA44" i="4" s="1"/>
  <c r="BB44" i="4" s="1"/>
  <c r="AZ26" i="4"/>
  <c r="BA26" i="4" s="1"/>
  <c r="BB26" i="4" s="1"/>
  <c r="AZ62" i="4"/>
  <c r="BA62" i="4" s="1"/>
  <c r="BB62" i="4" s="1"/>
  <c r="AZ60" i="4"/>
  <c r="BA60" i="4" s="1"/>
  <c r="BB60" i="4" s="1"/>
  <c r="AZ51" i="4"/>
  <c r="BA51" i="4" s="1"/>
  <c r="BB51" i="4" s="1"/>
  <c r="AZ40" i="4"/>
  <c r="BA40" i="4" s="1"/>
  <c r="BB40" i="4" s="1"/>
  <c r="AZ49" i="4"/>
  <c r="BA49" i="4" s="1"/>
  <c r="BB49" i="4" s="1"/>
  <c r="AZ35" i="4"/>
  <c r="BA35" i="4" s="1"/>
  <c r="BB35" i="4" s="1"/>
  <c r="AZ29" i="4"/>
  <c r="BA29" i="4" s="1"/>
  <c r="BB29" i="4" s="1"/>
  <c r="Y39" i="4"/>
  <c r="AZ50" i="4"/>
  <c r="BA50" i="4" s="1"/>
  <c r="BB50" i="4" s="1"/>
  <c r="AZ13" i="4"/>
  <c r="BA13" i="4" s="1"/>
  <c r="BB13" i="4" s="1"/>
  <c r="AZ55" i="4"/>
  <c r="BA55" i="4" s="1"/>
  <c r="BB55" i="4" s="1"/>
  <c r="AZ18" i="4"/>
  <c r="BA18" i="4" s="1"/>
  <c r="BB18" i="4" s="1"/>
  <c r="Y47" i="4"/>
  <c r="Y37" i="4"/>
  <c r="AZ15" i="4"/>
  <c r="BA15" i="4" s="1"/>
  <c r="BB15" i="4" s="1"/>
  <c r="Y23" i="4"/>
  <c r="AZ23" i="4"/>
  <c r="BA23" i="4" s="1"/>
  <c r="BB23" i="4" s="1"/>
  <c r="Y54" i="4"/>
  <c r="AZ57" i="4"/>
  <c r="BA57" i="4" s="1"/>
  <c r="BB57" i="4" s="1"/>
  <c r="Y46" i="4"/>
  <c r="Y15" i="4"/>
  <c r="Y30" i="4"/>
  <c r="AZ31" i="4"/>
  <c r="BA31" i="4" s="1"/>
  <c r="BB31" i="4" s="1"/>
  <c r="Y61" i="4"/>
  <c r="AZ63" i="4"/>
  <c r="BA63" i="4" s="1"/>
  <c r="BB63" i="4" s="1"/>
  <c r="Y31" i="4"/>
  <c r="Y40" i="4"/>
  <c r="Y49" i="4"/>
  <c r="Y57" i="4"/>
  <c r="Y63" i="4"/>
  <c r="Y55" i="4"/>
  <c r="Y38" i="4"/>
  <c r="CB13" i="4" l="1"/>
  <c r="CB12" i="4" s="1"/>
  <c r="CA12" i="4"/>
  <c r="CC63" i="4"/>
  <c r="CD63" i="4" s="1"/>
  <c r="CE63" i="4"/>
  <c r="CC24" i="4"/>
  <c r="CE24" i="4" s="1"/>
  <c r="CD24" i="4"/>
  <c r="CC28" i="4"/>
  <c r="CD28" i="4" s="1"/>
  <c r="CE28" i="4"/>
  <c r="CC57" i="4"/>
  <c r="CD57" i="4" s="1"/>
  <c r="CE57" i="4"/>
  <c r="CC13" i="4"/>
  <c r="CE13" i="4"/>
  <c r="CC56" i="4"/>
  <c r="CD56" i="4" s="1"/>
  <c r="CE56" i="4"/>
  <c r="CC23" i="4"/>
  <c r="CD23" i="4" s="1"/>
  <c r="CE23" i="4"/>
  <c r="CC14" i="4"/>
  <c r="CD14" i="4" s="1"/>
  <c r="CE14" i="4"/>
  <c r="CC48" i="4"/>
  <c r="CD48" i="4" s="1"/>
  <c r="CE48" i="4"/>
  <c r="CC20" i="4"/>
  <c r="CE20" i="4" s="1"/>
  <c r="CD20" i="4"/>
  <c r="CC44" i="4"/>
  <c r="CE44" i="4" s="1"/>
  <c r="CD44" i="4"/>
  <c r="CC16" i="4"/>
  <c r="CD16" i="4" s="1"/>
  <c r="CE16" i="4"/>
  <c r="CC39" i="4"/>
  <c r="CD39" i="4" s="1"/>
  <c r="CE39" i="4"/>
  <c r="CC19" i="4"/>
  <c r="CE19" i="4" s="1"/>
  <c r="CD19" i="4"/>
  <c r="CC43" i="4"/>
  <c r="CE43" i="4" s="1"/>
  <c r="CD43" i="4"/>
  <c r="CC27" i="4"/>
  <c r="CD27" i="4" s="1"/>
  <c r="CE27" i="4"/>
  <c r="CC59" i="4"/>
  <c r="CD59" i="4" s="1"/>
  <c r="CE59" i="4"/>
  <c r="CC40" i="4"/>
  <c r="CD40" i="4" s="1"/>
  <c r="CE40" i="4"/>
  <c r="CC35" i="4"/>
  <c r="CE35" i="4" s="1"/>
  <c r="CD35" i="4"/>
  <c r="CC33" i="4"/>
  <c r="CE33" i="4" s="1"/>
  <c r="CD33" i="4"/>
  <c r="CC47" i="4"/>
  <c r="CD47" i="4" s="1"/>
  <c r="CE47" i="4"/>
  <c r="CC36" i="4"/>
  <c r="CE36" i="4" s="1"/>
  <c r="CD36" i="4"/>
  <c r="CC60" i="4"/>
  <c r="CE60" i="4" s="1"/>
  <c r="CD60" i="4"/>
  <c r="CC31" i="4"/>
  <c r="CD31" i="4" s="1"/>
  <c r="CE31" i="4"/>
  <c r="CC51" i="4"/>
  <c r="CD51" i="4" s="1"/>
  <c r="CE51" i="4"/>
  <c r="CC32" i="4"/>
  <c r="CE32" i="4" s="1"/>
  <c r="CD32" i="4"/>
  <c r="CC55" i="4"/>
  <c r="CD55" i="4" s="1"/>
  <c r="CE55" i="4"/>
  <c r="CC52" i="4"/>
  <c r="CE52" i="4" s="1"/>
  <c r="CD52" i="4"/>
  <c r="CC38" i="4"/>
  <c r="CD38" i="4" s="1"/>
  <c r="CE38" i="4"/>
  <c r="CC26" i="4"/>
  <c r="CE26" i="4" s="1"/>
  <c r="CD26" i="4"/>
  <c r="CC34" i="4"/>
  <c r="CE34" i="4" s="1"/>
  <c r="CD34" i="4"/>
  <c r="CC45" i="4"/>
  <c r="CE45" i="4" s="1"/>
  <c r="CD45" i="4"/>
  <c r="CC18" i="4"/>
  <c r="CD18" i="4" s="1"/>
  <c r="CE18" i="4"/>
  <c r="CC53" i="4"/>
  <c r="CD53" i="4" s="1"/>
  <c r="CE53" i="4"/>
  <c r="CC54" i="4"/>
  <c r="CD54" i="4" s="1"/>
  <c r="CE54" i="4"/>
  <c r="CC25" i="4"/>
  <c r="CD25" i="4" s="1"/>
  <c r="CE25" i="4"/>
  <c r="CC15" i="4"/>
  <c r="CD15" i="4" s="1"/>
  <c r="CE15" i="4"/>
  <c r="CC29" i="4"/>
  <c r="CD29" i="4" s="1"/>
  <c r="CE29" i="4"/>
  <c r="CC42" i="4"/>
  <c r="CD42" i="4" s="1"/>
  <c r="CE42" i="4"/>
  <c r="CC61" i="4"/>
  <c r="CD61" i="4" s="1"/>
  <c r="CE61" i="4"/>
  <c r="CC30" i="4"/>
  <c r="CD30" i="4" s="1"/>
  <c r="CE30" i="4"/>
  <c r="CC21" i="4"/>
  <c r="CE21" i="4" s="1"/>
  <c r="CD21" i="4"/>
  <c r="CC46" i="4"/>
  <c r="CD46" i="4" s="1"/>
  <c r="CE46" i="4"/>
  <c r="CC49" i="4"/>
  <c r="CD49" i="4" s="1"/>
  <c r="CE49" i="4"/>
  <c r="CC50" i="4"/>
  <c r="CE50" i="4" s="1"/>
  <c r="CD50" i="4"/>
  <c r="CC37" i="4"/>
  <c r="CD37" i="4" s="1"/>
  <c r="CE37" i="4"/>
  <c r="CC62" i="4"/>
  <c r="CD62" i="4" s="1"/>
  <c r="CE62" i="4"/>
  <c r="CC22" i="4"/>
  <c r="CD22" i="4" s="1"/>
  <c r="CE22" i="4"/>
  <c r="CC58" i="4"/>
  <c r="CE58" i="4" s="1"/>
  <c r="CD58" i="4"/>
  <c r="CC17" i="4"/>
  <c r="CE17" i="4" s="1"/>
  <c r="CD17" i="4"/>
  <c r="CC41" i="4"/>
  <c r="CD41" i="4" s="1"/>
  <c r="CE41" i="4"/>
  <c r="BH54" i="4"/>
  <c r="BI54" i="4" s="1"/>
  <c r="BJ54" i="4" s="1"/>
  <c r="BK54" i="4" s="1"/>
  <c r="BL54" i="4" s="1"/>
  <c r="BM54" i="4" s="1"/>
  <c r="BN54" i="4" s="1"/>
  <c r="BO54" i="4" s="1"/>
  <c r="BH27" i="4"/>
  <c r="BI27" i="4" s="1"/>
  <c r="BJ27" i="4" s="1"/>
  <c r="BK27" i="4" s="1"/>
  <c r="BH15" i="4"/>
  <c r="BI15" i="4" s="1"/>
  <c r="BJ15" i="4" s="1"/>
  <c r="BK15" i="4" s="1"/>
  <c r="BL15" i="4" s="1"/>
  <c r="BM15" i="4" s="1"/>
  <c r="BH20" i="4"/>
  <c r="BI20" i="4" s="1"/>
  <c r="BJ20" i="4" s="1"/>
  <c r="BK20" i="4" s="1"/>
  <c r="BL20" i="4" s="1"/>
  <c r="BM20" i="4" s="1"/>
  <c r="BN20" i="4" s="1"/>
  <c r="BP20" i="4" s="1"/>
  <c r="BH59" i="4"/>
  <c r="BI59" i="4" s="1"/>
  <c r="BJ59" i="4" s="1"/>
  <c r="BK59" i="4" s="1"/>
  <c r="BL59" i="4" s="1"/>
  <c r="BM59" i="4" s="1"/>
  <c r="BN59" i="4" s="1"/>
  <c r="BP59" i="4" s="1"/>
  <c r="BH52" i="4"/>
  <c r="BI52" i="4" s="1"/>
  <c r="BJ52" i="4" s="1"/>
  <c r="BK52" i="4" s="1"/>
  <c r="BL52" i="4" s="1"/>
  <c r="BM52" i="4" s="1"/>
  <c r="BN52" i="4" s="1"/>
  <c r="BP52" i="4" s="1"/>
  <c r="AN14" i="4"/>
  <c r="AO14" i="4" s="1"/>
  <c r="AP14" i="4" s="1"/>
  <c r="AQ14" i="4" s="1"/>
  <c r="BH46" i="4"/>
  <c r="BI46" i="4" s="1"/>
  <c r="BJ46" i="4" s="1"/>
  <c r="BK46" i="4" s="1"/>
  <c r="BL46" i="4" s="1"/>
  <c r="BM46" i="4" s="1"/>
  <c r="BN46" i="4" s="1"/>
  <c r="BO46" i="4" s="1"/>
  <c r="BH41" i="4"/>
  <c r="BI41" i="4" s="1"/>
  <c r="BJ41" i="4" s="1"/>
  <c r="BK41" i="4" s="1"/>
  <c r="BL41" i="4" s="1"/>
  <c r="BM41" i="4" s="1"/>
  <c r="BN41" i="4" s="1"/>
  <c r="BP41" i="4" s="1"/>
  <c r="BH38" i="4"/>
  <c r="BI38" i="4" s="1"/>
  <c r="BJ38" i="4" s="1"/>
  <c r="BK38" i="4" s="1"/>
  <c r="BL38" i="4" s="1"/>
  <c r="BM38" i="4" s="1"/>
  <c r="BN38" i="4" s="1"/>
  <c r="BO38" i="4" s="1"/>
  <c r="BH32" i="4"/>
  <c r="BI32" i="4" s="1"/>
  <c r="BJ32" i="4" s="1"/>
  <c r="BK32" i="4" s="1"/>
  <c r="BL32" i="4" s="1"/>
  <c r="BM32" i="4" s="1"/>
  <c r="BN32" i="4" s="1"/>
  <c r="BP32" i="4" s="1"/>
  <c r="BH16" i="4"/>
  <c r="BI16" i="4" s="1"/>
  <c r="BJ16" i="4" s="1"/>
  <c r="BK16" i="4" s="1"/>
  <c r="BL16" i="4" s="1"/>
  <c r="BM16" i="4" s="1"/>
  <c r="BN16" i="4" s="1"/>
  <c r="BO16" i="4" s="1"/>
  <c r="BH45" i="4"/>
  <c r="BI45" i="4" s="1"/>
  <c r="BJ45" i="4" s="1"/>
  <c r="BK45" i="4" s="1"/>
  <c r="BL45" i="4" s="1"/>
  <c r="BM45" i="4" s="1"/>
  <c r="BN45" i="4" s="1"/>
  <c r="BP45" i="4" s="1"/>
  <c r="BH43" i="4"/>
  <c r="BI43" i="4" s="1"/>
  <c r="BJ43" i="4" s="1"/>
  <c r="BK43" i="4" s="1"/>
  <c r="BL43" i="4" s="1"/>
  <c r="BM43" i="4" s="1"/>
  <c r="BN43" i="4" s="1"/>
  <c r="BP43" i="4" s="1"/>
  <c r="BH33" i="4"/>
  <c r="BI33" i="4" s="1"/>
  <c r="BJ33" i="4" s="1"/>
  <c r="BK33" i="4" s="1"/>
  <c r="BL33" i="4" s="1"/>
  <c r="BM33" i="4" s="1"/>
  <c r="BN33" i="4" s="1"/>
  <c r="BP33" i="4" s="1"/>
  <c r="BH21" i="4"/>
  <c r="BI21" i="4" s="1"/>
  <c r="BJ21" i="4" s="1"/>
  <c r="BK21" i="4" s="1"/>
  <c r="BL21" i="4" s="1"/>
  <c r="BM21" i="4" s="1"/>
  <c r="BN21" i="4" s="1"/>
  <c r="BP21" i="4" s="1"/>
  <c r="AN55" i="4"/>
  <c r="AO55" i="4" s="1"/>
  <c r="AP55" i="4" s="1"/>
  <c r="AQ55" i="4" s="1"/>
  <c r="AN13" i="4"/>
  <c r="AO13" i="4" s="1"/>
  <c r="AP13" i="4" s="1"/>
  <c r="AQ13" i="4" s="1"/>
  <c r="AN34" i="4"/>
  <c r="AO34" i="4" s="1"/>
  <c r="AP34" i="4" s="1"/>
  <c r="AQ34" i="4" s="1"/>
  <c r="AN40" i="4"/>
  <c r="AO40" i="4" s="1"/>
  <c r="AP40" i="4" s="1"/>
  <c r="AQ40" i="4" s="1"/>
  <c r="AN29" i="4"/>
  <c r="AO29" i="4" s="1"/>
  <c r="AP29" i="4" s="1"/>
  <c r="AQ29" i="4" s="1"/>
  <c r="AN35" i="4"/>
  <c r="AO35" i="4" s="1"/>
  <c r="AP35" i="4" s="1"/>
  <c r="AQ35" i="4" s="1"/>
  <c r="AN36" i="4"/>
  <c r="AO36" i="4" s="1"/>
  <c r="AP36" i="4" s="1"/>
  <c r="AQ36" i="4" s="1"/>
  <c r="Z56" i="4"/>
  <c r="AA56" i="4" s="1"/>
  <c r="AB56" i="4" s="1"/>
  <c r="AC56" i="4" s="1"/>
  <c r="AN42" i="4"/>
  <c r="AO42" i="4" s="1"/>
  <c r="AP42" i="4" s="1"/>
  <c r="AQ42" i="4" s="1"/>
  <c r="Z19" i="4"/>
  <c r="AA19" i="4" s="1"/>
  <c r="AB19" i="4" s="1"/>
  <c r="AC19" i="4" s="1"/>
  <c r="AN37" i="4"/>
  <c r="AO37" i="4" s="1"/>
  <c r="AP37" i="4" s="1"/>
  <c r="AQ37" i="4" s="1"/>
  <c r="AN50" i="4"/>
  <c r="AO50" i="4" s="1"/>
  <c r="AP50" i="4" s="1"/>
  <c r="AQ50" i="4" s="1"/>
  <c r="AN53" i="4"/>
  <c r="AO53" i="4" s="1"/>
  <c r="AP53" i="4" s="1"/>
  <c r="AQ53" i="4" s="1"/>
  <c r="AN39" i="4"/>
  <c r="AO39" i="4" s="1"/>
  <c r="AP39" i="4" s="1"/>
  <c r="AQ39" i="4" s="1"/>
  <c r="AN24" i="4"/>
  <c r="AO24" i="4" s="1"/>
  <c r="AP24" i="4" s="1"/>
  <c r="AQ24" i="4" s="1"/>
  <c r="AN60" i="4"/>
  <c r="AO60" i="4" s="1"/>
  <c r="AP60" i="4" s="1"/>
  <c r="AQ60" i="4" s="1"/>
  <c r="AN58" i="4"/>
  <c r="AO58" i="4" s="1"/>
  <c r="AP58" i="4" s="1"/>
  <c r="AQ58" i="4" s="1"/>
  <c r="AN57" i="4"/>
  <c r="AO57" i="4" s="1"/>
  <c r="AP57" i="4" s="1"/>
  <c r="AQ57" i="4" s="1"/>
  <c r="AN31" i="4"/>
  <c r="AO31" i="4" s="1"/>
  <c r="AP31" i="4" s="1"/>
  <c r="AQ31" i="4" s="1"/>
  <c r="AN51" i="4"/>
  <c r="AO51" i="4" s="1"/>
  <c r="AP51" i="4" s="1"/>
  <c r="AQ51" i="4" s="1"/>
  <c r="AN47" i="4"/>
  <c r="AO47" i="4" s="1"/>
  <c r="AP47" i="4" s="1"/>
  <c r="AQ47" i="4" s="1"/>
  <c r="AN18" i="4"/>
  <c r="AO18" i="4" s="1"/>
  <c r="AP18" i="4" s="1"/>
  <c r="AQ18" i="4" s="1"/>
  <c r="AN49" i="4"/>
  <c r="AO49" i="4" s="1"/>
  <c r="AP49" i="4" s="1"/>
  <c r="AQ49" i="4" s="1"/>
  <c r="AN48" i="4"/>
  <c r="AO48" i="4" s="1"/>
  <c r="AP48" i="4" s="1"/>
  <c r="AQ48" i="4" s="1"/>
  <c r="AN23" i="4"/>
  <c r="AO23" i="4" s="1"/>
  <c r="AP23" i="4" s="1"/>
  <c r="AQ23" i="4" s="1"/>
  <c r="N13" i="4"/>
  <c r="M12" i="4"/>
  <c r="BH40" i="4"/>
  <c r="BI40" i="4" s="1"/>
  <c r="BJ40" i="4" s="1"/>
  <c r="BK40" i="4" s="1"/>
  <c r="BH56" i="4"/>
  <c r="BI56" i="4" s="1"/>
  <c r="BJ56" i="4" s="1"/>
  <c r="BK56" i="4" s="1"/>
  <c r="BH35" i="4"/>
  <c r="BI35" i="4" s="1"/>
  <c r="BJ35" i="4" s="1"/>
  <c r="BK35" i="4" s="1"/>
  <c r="BL35" i="4" s="1"/>
  <c r="BM35" i="4" s="1"/>
  <c r="BN35" i="4" s="1"/>
  <c r="BP35" i="4" s="1"/>
  <c r="BH61" i="4"/>
  <c r="BI61" i="4" s="1"/>
  <c r="BJ61" i="4" s="1"/>
  <c r="BK61" i="4" s="1"/>
  <c r="BH36" i="4"/>
  <c r="BI36" i="4" s="1"/>
  <c r="BJ36" i="4" s="1"/>
  <c r="BK36" i="4" s="1"/>
  <c r="BH48" i="4"/>
  <c r="BI48" i="4" s="1"/>
  <c r="BJ48" i="4" s="1"/>
  <c r="BK48" i="4" s="1"/>
  <c r="BL48" i="4" s="1"/>
  <c r="BM48" i="4" s="1"/>
  <c r="BN48" i="4" s="1"/>
  <c r="BP48" i="4" s="1"/>
  <c r="BH18" i="4"/>
  <c r="BI18" i="4" s="1"/>
  <c r="BJ18" i="4" s="1"/>
  <c r="BK18" i="4" s="1"/>
  <c r="BH57" i="4"/>
  <c r="BI57" i="4" s="1"/>
  <c r="BJ57" i="4" s="1"/>
  <c r="BK57" i="4" s="1"/>
  <c r="BH55" i="4"/>
  <c r="BI55" i="4" s="1"/>
  <c r="BJ55" i="4" s="1"/>
  <c r="BK55" i="4" s="1"/>
  <c r="BH13" i="4"/>
  <c r="BI13" i="4" s="1"/>
  <c r="BJ13" i="4" s="1"/>
  <c r="BK13" i="4" s="1"/>
  <c r="BL13" i="4" s="1"/>
  <c r="BH25" i="4"/>
  <c r="BI25" i="4" s="1"/>
  <c r="BJ25" i="4" s="1"/>
  <c r="BK25" i="4" s="1"/>
  <c r="BH62" i="4"/>
  <c r="BI62" i="4" s="1"/>
  <c r="BJ62" i="4" s="1"/>
  <c r="BK62" i="4" s="1"/>
  <c r="BH47" i="4"/>
  <c r="BI47" i="4" s="1"/>
  <c r="BJ47" i="4" s="1"/>
  <c r="BK47" i="4" s="1"/>
  <c r="BH14" i="4"/>
  <c r="BI14" i="4" s="1"/>
  <c r="BJ14" i="4" s="1"/>
  <c r="BK14" i="4" s="1"/>
  <c r="BH26" i="4"/>
  <c r="BI26" i="4" s="1"/>
  <c r="BJ26" i="4" s="1"/>
  <c r="BK26" i="4" s="1"/>
  <c r="BH60" i="4"/>
  <c r="BI60" i="4" s="1"/>
  <c r="BJ60" i="4" s="1"/>
  <c r="BK60" i="4" s="1"/>
  <c r="BH34" i="4"/>
  <c r="BI34" i="4" s="1"/>
  <c r="BJ34" i="4" s="1"/>
  <c r="BK34" i="4" s="1"/>
  <c r="BH63" i="4"/>
  <c r="BI63" i="4" s="1"/>
  <c r="BJ63" i="4" s="1"/>
  <c r="BK63" i="4" s="1"/>
  <c r="BH49" i="4"/>
  <c r="BI49" i="4" s="1"/>
  <c r="BJ49" i="4" s="1"/>
  <c r="BK49" i="4" s="1"/>
  <c r="BH31" i="4"/>
  <c r="BI31" i="4" s="1"/>
  <c r="BJ31" i="4" s="1"/>
  <c r="BK31" i="4" s="1"/>
  <c r="BH37" i="4"/>
  <c r="BI37" i="4" s="1"/>
  <c r="BJ37" i="4" s="1"/>
  <c r="BK37" i="4" s="1"/>
  <c r="BH39" i="4"/>
  <c r="BI39" i="4" s="1"/>
  <c r="BJ39" i="4" s="1"/>
  <c r="BK39" i="4" s="1"/>
  <c r="BH58" i="4"/>
  <c r="BI58" i="4" s="1"/>
  <c r="BJ58" i="4" s="1"/>
  <c r="BK58" i="4" s="1"/>
  <c r="BH19" i="4"/>
  <c r="BI19" i="4" s="1"/>
  <c r="BJ19" i="4" s="1"/>
  <c r="BK19" i="4" s="1"/>
  <c r="BH24" i="4"/>
  <c r="BI24" i="4" s="1"/>
  <c r="BJ24" i="4" s="1"/>
  <c r="BK24" i="4" s="1"/>
  <c r="BH23" i="4"/>
  <c r="BI23" i="4" s="1"/>
  <c r="BJ23" i="4" s="1"/>
  <c r="BK23" i="4" s="1"/>
  <c r="BH30" i="4"/>
  <c r="BI30" i="4" s="1"/>
  <c r="BJ30" i="4" s="1"/>
  <c r="BK30" i="4" s="1"/>
  <c r="BH44" i="4"/>
  <c r="BI44" i="4" s="1"/>
  <c r="BJ44" i="4" s="1"/>
  <c r="BK44" i="4" s="1"/>
  <c r="BH50" i="4"/>
  <c r="BI50" i="4" s="1"/>
  <c r="BJ50" i="4" s="1"/>
  <c r="BK50" i="4" s="1"/>
  <c r="BH53" i="4"/>
  <c r="BI53" i="4" s="1"/>
  <c r="BJ53" i="4" s="1"/>
  <c r="BK53" i="4" s="1"/>
  <c r="BH42" i="4"/>
  <c r="BI42" i="4" s="1"/>
  <c r="BJ42" i="4" s="1"/>
  <c r="BK42" i="4" s="1"/>
  <c r="BH29" i="4"/>
  <c r="BI29" i="4" s="1"/>
  <c r="BJ29" i="4" s="1"/>
  <c r="BK29" i="4" s="1"/>
  <c r="BH17" i="4"/>
  <c r="BI17" i="4" s="1"/>
  <c r="BJ17" i="4" s="1"/>
  <c r="BK17" i="4" s="1"/>
  <c r="BH51" i="4"/>
  <c r="BI51" i="4" s="1"/>
  <c r="BJ51" i="4" s="1"/>
  <c r="BK51" i="4" s="1"/>
  <c r="BH22" i="4"/>
  <c r="BI22" i="4" s="1"/>
  <c r="BJ22" i="4" s="1"/>
  <c r="BK22" i="4" s="1"/>
  <c r="BH28" i="4"/>
  <c r="BI28" i="4" s="1"/>
  <c r="BJ28" i="4" s="1"/>
  <c r="BK28" i="4" s="1"/>
  <c r="BL27" i="4"/>
  <c r="BM27" i="4" s="1"/>
  <c r="AN62" i="4"/>
  <c r="AO62" i="4" s="1"/>
  <c r="AP62" i="4" s="1"/>
  <c r="AQ62" i="4" s="1"/>
  <c r="AN22" i="4"/>
  <c r="AO22" i="4" s="1"/>
  <c r="AP22" i="4" s="1"/>
  <c r="AQ22" i="4" s="1"/>
  <c r="Z30" i="4"/>
  <c r="Z61" i="4"/>
  <c r="AA61" i="4" s="1"/>
  <c r="AB61" i="4" s="1"/>
  <c r="AC61" i="4" s="1"/>
  <c r="S45" i="4"/>
  <c r="CF45" i="4" s="1"/>
  <c r="P20" i="4"/>
  <c r="Q20" i="4" s="1"/>
  <c r="R20" i="4" s="1"/>
  <c r="T20" i="4" s="1"/>
  <c r="R53" i="4"/>
  <c r="S53" i="4" s="1"/>
  <c r="P51" i="4"/>
  <c r="Q51" i="4" s="1"/>
  <c r="R51" i="4" s="1"/>
  <c r="T51" i="4" s="1"/>
  <c r="P14" i="4"/>
  <c r="Q14" i="4" s="1"/>
  <c r="R14" i="4" s="1"/>
  <c r="S14" i="4" s="1"/>
  <c r="CF14" i="4" s="1"/>
  <c r="P42" i="4"/>
  <c r="Q42" i="4" s="1"/>
  <c r="S42" i="4" s="1"/>
  <c r="P50" i="4"/>
  <c r="Q50" i="4" s="1"/>
  <c r="R50" i="4" s="1"/>
  <c r="T50" i="4" s="1"/>
  <c r="P22" i="4"/>
  <c r="Q22" i="4" s="1"/>
  <c r="R22" i="4" s="1"/>
  <c r="T22" i="4" s="1"/>
  <c r="P54" i="4"/>
  <c r="Q54" i="4" s="1"/>
  <c r="R54" i="4" s="1"/>
  <c r="S54" i="4" s="1"/>
  <c r="P63" i="4"/>
  <c r="Q63" i="4" s="1"/>
  <c r="R63" i="4" s="1"/>
  <c r="S63" i="4" s="1"/>
  <c r="P15" i="4"/>
  <c r="Q15" i="4" s="1"/>
  <c r="R15" i="4" s="1"/>
  <c r="S15" i="4" s="1"/>
  <c r="CF15" i="4" s="1"/>
  <c r="P40" i="4"/>
  <c r="Q40" i="4" s="1"/>
  <c r="R40" i="4" s="1"/>
  <c r="S40" i="4" s="1"/>
  <c r="P38" i="4"/>
  <c r="Q38" i="4" s="1"/>
  <c r="R38" i="4" s="1"/>
  <c r="S38" i="4" s="1"/>
  <c r="P46" i="4"/>
  <c r="Q46" i="4" s="1"/>
  <c r="T46" i="4" s="1"/>
  <c r="P21" i="4"/>
  <c r="Q21" i="4" s="1"/>
  <c r="S21" i="4" s="1"/>
  <c r="CF21" i="4" s="1"/>
  <c r="P26" i="4"/>
  <c r="Q26" i="4" s="1"/>
  <c r="R26" i="4" s="1"/>
  <c r="T26" i="4" s="1"/>
  <c r="P24" i="4"/>
  <c r="Q24" i="4" s="1"/>
  <c r="R24" i="4" s="1"/>
  <c r="T24" i="4" s="1"/>
  <c r="P30" i="4"/>
  <c r="Q30" i="4" s="1"/>
  <c r="R30" i="4" s="1"/>
  <c r="S30" i="4" s="1"/>
  <c r="P32" i="4"/>
  <c r="Q32" i="4" s="1"/>
  <c r="R32" i="4" s="1"/>
  <c r="T32" i="4" s="1"/>
  <c r="P59" i="4"/>
  <c r="Q59" i="4" s="1"/>
  <c r="S59" i="4" s="1"/>
  <c r="CF59" i="4" s="1"/>
  <c r="P27" i="4"/>
  <c r="Q27" i="4" s="1"/>
  <c r="T27" i="4" s="1"/>
  <c r="P43" i="4"/>
  <c r="Q43" i="4" s="1"/>
  <c r="S43" i="4" s="1"/>
  <c r="P37" i="4"/>
  <c r="Q37" i="4" s="1"/>
  <c r="R37" i="4" s="1"/>
  <c r="S37" i="4" s="1"/>
  <c r="P34" i="4"/>
  <c r="Q34" i="4" s="1"/>
  <c r="R34" i="4" s="1"/>
  <c r="T34" i="4" s="1"/>
  <c r="P48" i="4"/>
  <c r="Q48" i="4" s="1"/>
  <c r="R48" i="4" s="1"/>
  <c r="T48" i="4" s="1"/>
  <c r="P18" i="4"/>
  <c r="Q18" i="4" s="1"/>
  <c r="R18" i="4" s="1"/>
  <c r="T18" i="4" s="1"/>
  <c r="P49" i="4"/>
  <c r="Q49" i="4" s="1"/>
  <c r="T49" i="4" s="1"/>
  <c r="P55" i="4"/>
  <c r="Q55" i="4" s="1"/>
  <c r="R55" i="4" s="1"/>
  <c r="S55" i="4" s="1"/>
  <c r="CF55" i="4" s="1"/>
  <c r="P52" i="4"/>
  <c r="Q52" i="4" s="1"/>
  <c r="S52" i="4" s="1"/>
  <c r="CF52" i="4" s="1"/>
  <c r="P47" i="4"/>
  <c r="Q47" i="4" s="1"/>
  <c r="R47" i="4" s="1"/>
  <c r="S47" i="4" s="1"/>
  <c r="P58" i="4"/>
  <c r="Q58" i="4" s="1"/>
  <c r="R58" i="4" s="1"/>
  <c r="T58" i="4" s="1"/>
  <c r="P17" i="4"/>
  <c r="Q17" i="4" s="1"/>
  <c r="R17" i="4" s="1"/>
  <c r="T17" i="4" s="1"/>
  <c r="P25" i="4"/>
  <c r="Q25" i="4" s="1"/>
  <c r="R25" i="4" s="1"/>
  <c r="S25" i="4" s="1"/>
  <c r="CF25" i="4" s="1"/>
  <c r="P60" i="4"/>
  <c r="Q60" i="4" s="1"/>
  <c r="R60" i="4" s="1"/>
  <c r="T60" i="4" s="1"/>
  <c r="P31" i="4"/>
  <c r="Q31" i="4" s="1"/>
  <c r="R31" i="4" s="1"/>
  <c r="S31" i="4" s="1"/>
  <c r="P29" i="4"/>
  <c r="Q29" i="4" s="1"/>
  <c r="R29" i="4" s="1"/>
  <c r="S29" i="4" s="1"/>
  <c r="P57" i="4"/>
  <c r="Q57" i="4" s="1"/>
  <c r="R57" i="4" s="1"/>
  <c r="S57" i="4" s="1"/>
  <c r="CF57" i="4" s="1"/>
  <c r="P19" i="4"/>
  <c r="Q19" i="4" s="1"/>
  <c r="S19" i="4" s="1"/>
  <c r="CF19" i="4" s="1"/>
  <c r="P36" i="4"/>
  <c r="Q36" i="4" s="1"/>
  <c r="S36" i="4" s="1"/>
  <c r="CF36" i="4" s="1"/>
  <c r="P61" i="4"/>
  <c r="Q61" i="4" s="1"/>
  <c r="T61" i="4" s="1"/>
  <c r="P28" i="4"/>
  <c r="Q28" i="4" s="1"/>
  <c r="R28" i="4" s="1"/>
  <c r="T28" i="4" s="1"/>
  <c r="P16" i="4"/>
  <c r="Q16" i="4" s="1"/>
  <c r="R16" i="4" s="1"/>
  <c r="S16" i="4" s="1"/>
  <c r="P33" i="4"/>
  <c r="Q33" i="4" s="1"/>
  <c r="S33" i="4" s="1"/>
  <c r="CF33" i="4" s="1"/>
  <c r="P39" i="4"/>
  <c r="Q39" i="4" s="1"/>
  <c r="R39" i="4" s="1"/>
  <c r="S39" i="4" s="1"/>
  <c r="CF39" i="4" s="1"/>
  <c r="P56" i="4"/>
  <c r="Q56" i="4" s="1"/>
  <c r="R56" i="4" s="1"/>
  <c r="S56" i="4" s="1"/>
  <c r="CF56" i="4" s="1"/>
  <c r="P62" i="4"/>
  <c r="Q62" i="4" s="1"/>
  <c r="R62" i="4" s="1"/>
  <c r="T62" i="4" s="1"/>
  <c r="P44" i="4"/>
  <c r="Q44" i="4" s="1"/>
  <c r="S44" i="4" s="1"/>
  <c r="P23" i="4"/>
  <c r="Q23" i="4" s="1"/>
  <c r="R23" i="4" s="1"/>
  <c r="S23" i="4" s="1"/>
  <c r="CF23" i="4" s="1"/>
  <c r="P41" i="4"/>
  <c r="Q41" i="4" s="1"/>
  <c r="R41" i="4" s="1"/>
  <c r="T41" i="4" s="1"/>
  <c r="P35" i="4"/>
  <c r="Q35" i="4" s="1"/>
  <c r="S35" i="4" s="1"/>
  <c r="AN32" i="4"/>
  <c r="AO32" i="4" s="1"/>
  <c r="AP32" i="4" s="1"/>
  <c r="AQ32" i="4" s="1"/>
  <c r="AN61" i="4"/>
  <c r="AO61" i="4" s="1"/>
  <c r="AP61" i="4" s="1"/>
  <c r="AQ61" i="4" s="1"/>
  <c r="AN41" i="4"/>
  <c r="AO41" i="4" s="1"/>
  <c r="AP41" i="4" s="1"/>
  <c r="AQ41" i="4" s="1"/>
  <c r="AN63" i="4"/>
  <c r="AO63" i="4" s="1"/>
  <c r="AP63" i="4" s="1"/>
  <c r="AQ63" i="4" s="1"/>
  <c r="AN17" i="4"/>
  <c r="AO17" i="4" s="1"/>
  <c r="AP17" i="4" s="1"/>
  <c r="AQ17" i="4" s="1"/>
  <c r="AN59" i="4"/>
  <c r="AO59" i="4" s="1"/>
  <c r="AP59" i="4" s="1"/>
  <c r="AQ59" i="4" s="1"/>
  <c r="AN38" i="4"/>
  <c r="AO38" i="4" s="1"/>
  <c r="AP38" i="4" s="1"/>
  <c r="AQ38" i="4" s="1"/>
  <c r="AN20" i="4"/>
  <c r="AO20" i="4" s="1"/>
  <c r="AP20" i="4" s="1"/>
  <c r="AQ20" i="4" s="1"/>
  <c r="AN43" i="4"/>
  <c r="AO43" i="4" s="1"/>
  <c r="AP43" i="4" s="1"/>
  <c r="AQ43" i="4" s="1"/>
  <c r="AN46" i="4"/>
  <c r="AO46" i="4" s="1"/>
  <c r="AP46" i="4" s="1"/>
  <c r="AQ46" i="4" s="1"/>
  <c r="AN19" i="4"/>
  <c r="AO19" i="4" s="1"/>
  <c r="AP19" i="4" s="1"/>
  <c r="AQ19" i="4" s="1"/>
  <c r="AN30" i="4"/>
  <c r="AO30" i="4" s="1"/>
  <c r="AP30" i="4" s="1"/>
  <c r="AQ30" i="4" s="1"/>
  <c r="AN56" i="4"/>
  <c r="AO56" i="4" s="1"/>
  <c r="AP56" i="4" s="1"/>
  <c r="AQ56" i="4" s="1"/>
  <c r="AN33" i="4"/>
  <c r="AO33" i="4" s="1"/>
  <c r="AP33" i="4" s="1"/>
  <c r="AQ33" i="4" s="1"/>
  <c r="AN45" i="4"/>
  <c r="AO45" i="4" s="1"/>
  <c r="AP45" i="4" s="1"/>
  <c r="AQ45" i="4" s="1"/>
  <c r="AN15" i="4"/>
  <c r="AO15" i="4" s="1"/>
  <c r="AP15" i="4" s="1"/>
  <c r="AQ15" i="4" s="1"/>
  <c r="AN28" i="4"/>
  <c r="AO28" i="4" s="1"/>
  <c r="AP28" i="4" s="1"/>
  <c r="AQ28" i="4" s="1"/>
  <c r="AN21" i="4"/>
  <c r="AO21" i="4" s="1"/>
  <c r="AP21" i="4" s="1"/>
  <c r="AQ21" i="4" s="1"/>
  <c r="AN54" i="4"/>
  <c r="AO54" i="4" s="1"/>
  <c r="AP54" i="4" s="1"/>
  <c r="AQ54" i="4" s="1"/>
  <c r="AN44" i="4"/>
  <c r="AO44" i="4" s="1"/>
  <c r="AP44" i="4" s="1"/>
  <c r="AQ44" i="4" s="1"/>
  <c r="AN52" i="4"/>
  <c r="AO52" i="4" s="1"/>
  <c r="AP52" i="4" s="1"/>
  <c r="AQ52" i="4" s="1"/>
  <c r="AN16" i="4"/>
  <c r="AO16" i="4" s="1"/>
  <c r="AP16" i="4" s="1"/>
  <c r="AQ16" i="4" s="1"/>
  <c r="AN27" i="4"/>
  <c r="AO27" i="4" s="1"/>
  <c r="AP27" i="4" s="1"/>
  <c r="AQ27" i="4" s="1"/>
  <c r="AN25" i="4"/>
  <c r="AO25" i="4" s="1"/>
  <c r="AP25" i="4" s="1"/>
  <c r="AQ25" i="4" s="1"/>
  <c r="AN26" i="4"/>
  <c r="AO26" i="4" s="1"/>
  <c r="AP26" i="4" s="1"/>
  <c r="AQ26" i="4" s="1"/>
  <c r="Z24" i="4"/>
  <c r="AA24" i="4" s="1"/>
  <c r="AB24" i="4" s="1"/>
  <c r="AC24" i="4" s="1"/>
  <c r="Z25" i="4"/>
  <c r="AA25" i="4" s="1"/>
  <c r="AB25" i="4" s="1"/>
  <c r="AC25" i="4" s="1"/>
  <c r="Z49" i="4"/>
  <c r="AA49" i="4" s="1"/>
  <c r="AB49" i="4" s="1"/>
  <c r="AC49" i="4" s="1"/>
  <c r="Z37" i="4"/>
  <c r="AA37" i="4" s="1"/>
  <c r="AB37" i="4" s="1"/>
  <c r="AC37" i="4" s="1"/>
  <c r="Z13" i="4"/>
  <c r="AA13" i="4" s="1"/>
  <c r="AB13" i="4" s="1"/>
  <c r="AC13" i="4" s="1"/>
  <c r="Z18" i="4"/>
  <c r="AA18" i="4" s="1"/>
  <c r="AB18" i="4" s="1"/>
  <c r="AC18" i="4" s="1"/>
  <c r="Z58" i="4"/>
  <c r="AA58" i="4" s="1"/>
  <c r="AB58" i="4" s="1"/>
  <c r="AC58" i="4" s="1"/>
  <c r="Z17" i="4"/>
  <c r="AA17" i="4" s="1"/>
  <c r="AB17" i="4" s="1"/>
  <c r="AC17" i="4" s="1"/>
  <c r="Z28" i="4"/>
  <c r="AA28" i="4" s="1"/>
  <c r="AB28" i="4" s="1"/>
  <c r="AC28" i="4" s="1"/>
  <c r="Z31" i="4"/>
  <c r="AA31" i="4" s="1"/>
  <c r="AB31" i="4" s="1"/>
  <c r="AC31" i="4" s="1"/>
  <c r="Z54" i="4"/>
  <c r="AA54" i="4" s="1"/>
  <c r="AB54" i="4" s="1"/>
  <c r="AC54" i="4" s="1"/>
  <c r="Z21" i="4"/>
  <c r="AA21" i="4" s="1"/>
  <c r="AB21" i="4" s="1"/>
  <c r="AC21" i="4" s="1"/>
  <c r="Z62" i="4"/>
  <c r="AA62" i="4" s="1"/>
  <c r="AB62" i="4" s="1"/>
  <c r="AC62" i="4" s="1"/>
  <c r="Z44" i="4"/>
  <c r="AA44" i="4" s="1"/>
  <c r="AB44" i="4" s="1"/>
  <c r="AC44" i="4" s="1"/>
  <c r="Z60" i="4"/>
  <c r="AA60" i="4" s="1"/>
  <c r="AB60" i="4" s="1"/>
  <c r="AC60" i="4" s="1"/>
  <c r="Z50" i="4"/>
  <c r="AA50" i="4" s="1"/>
  <c r="AB50" i="4" s="1"/>
  <c r="AC50" i="4" s="1"/>
  <c r="Z20" i="4"/>
  <c r="AA20" i="4" s="1"/>
  <c r="AB20" i="4" s="1"/>
  <c r="AC20" i="4" s="1"/>
  <c r="Z59" i="4"/>
  <c r="AA59" i="4" s="1"/>
  <c r="AB59" i="4" s="1"/>
  <c r="AC59" i="4" s="1"/>
  <c r="Z51" i="4"/>
  <c r="AA51" i="4" s="1"/>
  <c r="AB51" i="4" s="1"/>
  <c r="AC51" i="4" s="1"/>
  <c r="Z35" i="4"/>
  <c r="AA35" i="4" s="1"/>
  <c r="AB35" i="4" s="1"/>
  <c r="AC35" i="4" s="1"/>
  <c r="Z36" i="4"/>
  <c r="AA36" i="4" s="1"/>
  <c r="AB36" i="4" s="1"/>
  <c r="AC36" i="4" s="1"/>
  <c r="Z63" i="4"/>
  <c r="AA63" i="4" s="1"/>
  <c r="AB63" i="4" s="1"/>
  <c r="AC63" i="4" s="1"/>
  <c r="Z48" i="4"/>
  <c r="AA48" i="4" s="1"/>
  <c r="AB48" i="4" s="1"/>
  <c r="AC48" i="4" s="1"/>
  <c r="Z22" i="4"/>
  <c r="AA22" i="4" s="1"/>
  <c r="AB22" i="4" s="1"/>
  <c r="AC22" i="4" s="1"/>
  <c r="Z38" i="4"/>
  <c r="AA38" i="4" s="1"/>
  <c r="AB38" i="4" s="1"/>
  <c r="AC38" i="4" s="1"/>
  <c r="Z46" i="4"/>
  <c r="AA46" i="4" s="1"/>
  <c r="AB46" i="4" s="1"/>
  <c r="AC46" i="4" s="1"/>
  <c r="Z32" i="4"/>
  <c r="AA32" i="4" s="1"/>
  <c r="AB32" i="4" s="1"/>
  <c r="AC32" i="4" s="1"/>
  <c r="Z45" i="4"/>
  <c r="AA45" i="4" s="1"/>
  <c r="AB45" i="4" s="1"/>
  <c r="AC45" i="4" s="1"/>
  <c r="Z40" i="4"/>
  <c r="AA40" i="4" s="1"/>
  <c r="AB40" i="4" s="1"/>
  <c r="AC40" i="4" s="1"/>
  <c r="Z53" i="4"/>
  <c r="AA53" i="4" s="1"/>
  <c r="AB53" i="4" s="1"/>
  <c r="AC53" i="4" s="1"/>
  <c r="Z34" i="4"/>
  <c r="AA34" i="4" s="1"/>
  <c r="AB34" i="4" s="1"/>
  <c r="AC34" i="4" s="1"/>
  <c r="Z42" i="4"/>
  <c r="AA42" i="4" s="1"/>
  <c r="AB42" i="4" s="1"/>
  <c r="AC42" i="4" s="1"/>
  <c r="Z57" i="4"/>
  <c r="AA57" i="4" s="1"/>
  <c r="AB57" i="4" s="1"/>
  <c r="AC57" i="4" s="1"/>
  <c r="Z29" i="4"/>
  <c r="AA29" i="4" s="1"/>
  <c r="AB29" i="4" s="1"/>
  <c r="AC29" i="4" s="1"/>
  <c r="Z55" i="4"/>
  <c r="AA55" i="4" s="1"/>
  <c r="AB55" i="4" s="1"/>
  <c r="AC55" i="4" s="1"/>
  <c r="Z43" i="4"/>
  <c r="AA43" i="4" s="1"/>
  <c r="AB43" i="4" s="1"/>
  <c r="AC43" i="4" s="1"/>
  <c r="Z52" i="4"/>
  <c r="AA52" i="4" s="1"/>
  <c r="AB52" i="4" s="1"/>
  <c r="AC52" i="4" s="1"/>
  <c r="Z39" i="4"/>
  <c r="AA39" i="4" s="1"/>
  <c r="AB39" i="4" s="1"/>
  <c r="AC39" i="4" s="1"/>
  <c r="Z26" i="4"/>
  <c r="AA26" i="4" s="1"/>
  <c r="AB26" i="4" s="1"/>
  <c r="AC26" i="4" s="1"/>
  <c r="Z23" i="4"/>
  <c r="AA23" i="4" s="1"/>
  <c r="AB23" i="4" s="1"/>
  <c r="AC23" i="4" s="1"/>
  <c r="Z47" i="4"/>
  <c r="AA47" i="4" s="1"/>
  <c r="AB47" i="4" s="1"/>
  <c r="AC47" i="4" s="1"/>
  <c r="Z27" i="4"/>
  <c r="AA27" i="4" s="1"/>
  <c r="AB27" i="4" s="1"/>
  <c r="AC27" i="4" s="1"/>
  <c r="Z15" i="4"/>
  <c r="AA15" i="4" s="1"/>
  <c r="AB15" i="4" s="1"/>
  <c r="AC15" i="4" s="1"/>
  <c r="Z16" i="4"/>
  <c r="AA16" i="4" s="1"/>
  <c r="AB16" i="4" s="1"/>
  <c r="AC16" i="4" s="1"/>
  <c r="Z41" i="4"/>
  <c r="AA41" i="4" s="1"/>
  <c r="AB41" i="4" s="1"/>
  <c r="AC41" i="4" s="1"/>
  <c r="Z33" i="4"/>
  <c r="AA33" i="4" s="1"/>
  <c r="AB33" i="4" s="1"/>
  <c r="AC33" i="4" s="1"/>
  <c r="Z14" i="4"/>
  <c r="AA14" i="4" s="1"/>
  <c r="AB14" i="4" s="1"/>
  <c r="AC14" i="4" s="1"/>
  <c r="T53" i="4"/>
  <c r="R45" i="4"/>
  <c r="T45" i="4" s="1"/>
  <c r="CE12" i="4" l="1"/>
  <c r="CF47" i="4"/>
  <c r="CF30" i="4"/>
  <c r="CF63" i="4"/>
  <c r="CF42" i="4"/>
  <c r="CD13" i="4"/>
  <c r="CD12" i="4" s="1"/>
  <c r="CC12" i="4"/>
  <c r="CF38" i="4"/>
  <c r="CF54" i="4"/>
  <c r="CF29" i="4"/>
  <c r="CF35" i="4"/>
  <c r="CF16" i="4"/>
  <c r="CF43" i="4"/>
  <c r="CF40" i="4"/>
  <c r="CF44" i="4"/>
  <c r="CF31" i="4"/>
  <c r="CF37" i="4"/>
  <c r="CF53" i="4"/>
  <c r="BO41" i="4"/>
  <c r="BO20" i="4"/>
  <c r="BO21" i="4"/>
  <c r="BQ21" i="4" s="1"/>
  <c r="S60" i="4"/>
  <c r="CF60" i="4" s="1"/>
  <c r="BQ16" i="4"/>
  <c r="BP46" i="4"/>
  <c r="BQ38" i="4"/>
  <c r="BO32" i="4"/>
  <c r="BP16" i="4"/>
  <c r="BQ54" i="4"/>
  <c r="BP38" i="4"/>
  <c r="BO48" i="4"/>
  <c r="BP54" i="4"/>
  <c r="BO35" i="4"/>
  <c r="BQ35" i="4" s="1"/>
  <c r="BL22" i="4"/>
  <c r="BM22" i="4" s="1"/>
  <c r="BL19" i="4"/>
  <c r="BM19" i="4" s="1"/>
  <c r="BN19" i="4" s="1"/>
  <c r="BP19" i="4" s="1"/>
  <c r="BL18" i="4"/>
  <c r="BM18" i="4" s="1"/>
  <c r="BN18" i="4" s="1"/>
  <c r="BP18" i="4" s="1"/>
  <c r="BN15" i="4"/>
  <c r="BO15" i="4" s="1"/>
  <c r="BQ15" i="4" s="1"/>
  <c r="BP15" i="4"/>
  <c r="BL53" i="4"/>
  <c r="BM53" i="4" s="1"/>
  <c r="BL23" i="4"/>
  <c r="BM23" i="4" s="1"/>
  <c r="BL37" i="4"/>
  <c r="BM37" i="4" s="1"/>
  <c r="BL63" i="4"/>
  <c r="BM63" i="4" s="1"/>
  <c r="BL14" i="4"/>
  <c r="BM14" i="4" s="1"/>
  <c r="BO43" i="4"/>
  <c r="BQ43" i="4" s="1"/>
  <c r="BL57" i="4"/>
  <c r="BM57" i="4" s="1"/>
  <c r="BL36" i="4"/>
  <c r="BM36" i="4" s="1"/>
  <c r="BN36" i="4" s="1"/>
  <c r="BP36" i="4" s="1"/>
  <c r="O13" i="4"/>
  <c r="N12" i="4"/>
  <c r="BO45" i="4"/>
  <c r="BQ45" i="4" s="1"/>
  <c r="BL28" i="4"/>
  <c r="BM28" i="4" s="1"/>
  <c r="BL39" i="4"/>
  <c r="BM39" i="4" s="1"/>
  <c r="BL62" i="4"/>
  <c r="BM62" i="4" s="1"/>
  <c r="BL55" i="4"/>
  <c r="BM55" i="4" s="1"/>
  <c r="BO59" i="4"/>
  <c r="BQ59" i="4" s="1"/>
  <c r="BO33" i="4"/>
  <c r="BQ33" i="4" s="1"/>
  <c r="BO52" i="4"/>
  <c r="BQ52" i="4" s="1"/>
  <c r="BN27" i="4"/>
  <c r="BO27" i="4" s="1"/>
  <c r="BP27" i="4"/>
  <c r="BL25" i="4"/>
  <c r="BM25" i="4" s="1"/>
  <c r="BL56" i="4"/>
  <c r="BM56" i="4" s="1"/>
  <c r="BL17" i="4"/>
  <c r="BM17" i="4" s="1"/>
  <c r="BN17" i="4" s="1"/>
  <c r="BP17" i="4" s="1"/>
  <c r="BL44" i="4"/>
  <c r="BM44" i="4" s="1"/>
  <c r="BN44" i="4" s="1"/>
  <c r="BP44" i="4" s="1"/>
  <c r="BL31" i="4"/>
  <c r="BM31" i="4" s="1"/>
  <c r="BL60" i="4"/>
  <c r="BM60" i="4" s="1"/>
  <c r="BN60" i="4" s="1"/>
  <c r="BP60" i="4" s="1"/>
  <c r="BL51" i="4"/>
  <c r="BM51" i="4" s="1"/>
  <c r="BN51" i="4" s="1"/>
  <c r="BP51" i="4" s="1"/>
  <c r="BL29" i="4"/>
  <c r="BM29" i="4" s="1"/>
  <c r="BL42" i="4"/>
  <c r="BM42" i="4" s="1"/>
  <c r="BL50" i="4"/>
  <c r="BM50" i="4" s="1"/>
  <c r="BN50" i="4" s="1"/>
  <c r="BP50" i="4" s="1"/>
  <c r="BL30" i="4"/>
  <c r="BM30" i="4" s="1"/>
  <c r="BL24" i="4"/>
  <c r="BM24" i="4" s="1"/>
  <c r="BN24" i="4" s="1"/>
  <c r="BP24" i="4" s="1"/>
  <c r="BL58" i="4"/>
  <c r="BM58" i="4" s="1"/>
  <c r="BN58" i="4" s="1"/>
  <c r="BP58" i="4" s="1"/>
  <c r="BL49" i="4"/>
  <c r="BM49" i="4" s="1"/>
  <c r="BL34" i="4"/>
  <c r="BM34" i="4" s="1"/>
  <c r="BN34" i="4" s="1"/>
  <c r="BP34" i="4" s="1"/>
  <c r="BL26" i="4"/>
  <c r="BM26" i="4" s="1"/>
  <c r="BN26" i="4" s="1"/>
  <c r="BP26" i="4" s="1"/>
  <c r="BL47" i="4"/>
  <c r="BM47" i="4" s="1"/>
  <c r="BM13" i="4"/>
  <c r="BL61" i="4"/>
  <c r="BM61" i="4" s="1"/>
  <c r="BL40" i="4"/>
  <c r="BM40" i="4" s="1"/>
  <c r="R42" i="4"/>
  <c r="T42" i="4" s="1"/>
  <c r="S48" i="4"/>
  <c r="CF48" i="4" s="1"/>
  <c r="R46" i="4"/>
  <c r="S46" i="4" s="1"/>
  <c r="S50" i="4"/>
  <c r="CF50" i="4" s="1"/>
  <c r="S20" i="4"/>
  <c r="CF20" i="4" s="1"/>
  <c r="S28" i="4"/>
  <c r="CF28" i="4" s="1"/>
  <c r="T16" i="4"/>
  <c r="S18" i="4"/>
  <c r="CF18" i="4" s="1"/>
  <c r="T29" i="4"/>
  <c r="S41" i="4"/>
  <c r="T39" i="4"/>
  <c r="R61" i="4"/>
  <c r="S61" i="4" s="1"/>
  <c r="CF61" i="4" s="1"/>
  <c r="T56" i="4"/>
  <c r="AR16" i="4"/>
  <c r="AS16" i="4" s="1"/>
  <c r="AR37" i="4"/>
  <c r="AS37" i="4" s="1"/>
  <c r="AR60" i="4"/>
  <c r="AS60" i="4" s="1"/>
  <c r="AR42" i="4"/>
  <c r="AS42" i="4" s="1"/>
  <c r="AR57" i="4"/>
  <c r="AS57" i="4" s="1"/>
  <c r="AR21" i="4"/>
  <c r="AS21" i="4" s="1"/>
  <c r="AR46" i="4"/>
  <c r="AS46" i="4" s="1"/>
  <c r="AR61" i="4"/>
  <c r="AS61" i="4" s="1"/>
  <c r="AR53" i="4"/>
  <c r="AS53" i="4" s="1"/>
  <c r="AR34" i="4"/>
  <c r="AS34" i="4" s="1"/>
  <c r="AR35" i="4"/>
  <c r="AS35" i="4" s="1"/>
  <c r="T23" i="4"/>
  <c r="AR52" i="4"/>
  <c r="AS52" i="4" s="1"/>
  <c r="AR56" i="4"/>
  <c r="AS56" i="4" s="1"/>
  <c r="AR17" i="4"/>
  <c r="AS17" i="4" s="1"/>
  <c r="AR39" i="4"/>
  <c r="AS39" i="4" s="1"/>
  <c r="AR55" i="4"/>
  <c r="AS55" i="4" s="1"/>
  <c r="AR24" i="4"/>
  <c r="AS24" i="4" s="1"/>
  <c r="AR14" i="4"/>
  <c r="AS14" i="4" s="1"/>
  <c r="AR36" i="4"/>
  <c r="AS36" i="4" s="1"/>
  <c r="AR18" i="4"/>
  <c r="AS18" i="4" s="1"/>
  <c r="AR47" i="4"/>
  <c r="AS47" i="4" s="1"/>
  <c r="AR27" i="4"/>
  <c r="AS27" i="4" s="1"/>
  <c r="AR54" i="4"/>
  <c r="AS54" i="4" s="1"/>
  <c r="AR45" i="4"/>
  <c r="AS45" i="4" s="1"/>
  <c r="AR19" i="4"/>
  <c r="AS19" i="4" s="1"/>
  <c r="AR38" i="4"/>
  <c r="AS38" i="4" s="1"/>
  <c r="AR41" i="4"/>
  <c r="AS41" i="4" s="1"/>
  <c r="AR48" i="4"/>
  <c r="AS48" i="4" s="1"/>
  <c r="AR29" i="4"/>
  <c r="AS29" i="4" s="1"/>
  <c r="AR51" i="4"/>
  <c r="AS51" i="4" s="1"/>
  <c r="AR33" i="4"/>
  <c r="AS33" i="4" s="1"/>
  <c r="AR59" i="4"/>
  <c r="AS59" i="4" s="1"/>
  <c r="AR40" i="4"/>
  <c r="AS40" i="4" s="1"/>
  <c r="AR31" i="4"/>
  <c r="AS31" i="4" s="1"/>
  <c r="AR22" i="4"/>
  <c r="AS22" i="4" s="1"/>
  <c r="S17" i="4"/>
  <c r="CF17" i="4" s="1"/>
  <c r="AR58" i="4"/>
  <c r="AS58" i="4" s="1"/>
  <c r="AR26" i="4"/>
  <c r="AS26" i="4" s="1"/>
  <c r="AR28" i="4"/>
  <c r="AS28" i="4" s="1"/>
  <c r="AR43" i="4"/>
  <c r="AS43" i="4" s="1"/>
  <c r="AR32" i="4"/>
  <c r="AS32" i="4" s="1"/>
  <c r="AR49" i="4"/>
  <c r="AS49" i="4" s="1"/>
  <c r="AR62" i="4"/>
  <c r="AS62" i="4" s="1"/>
  <c r="AR23" i="4"/>
  <c r="AS23" i="4" s="1"/>
  <c r="AR50" i="4"/>
  <c r="AS50" i="4" s="1"/>
  <c r="T14" i="4"/>
  <c r="AR13" i="4"/>
  <c r="AR25" i="4"/>
  <c r="AS25" i="4" s="1"/>
  <c r="AR44" i="4"/>
  <c r="AS44" i="4" s="1"/>
  <c r="AR15" i="4"/>
  <c r="AS15" i="4" s="1"/>
  <c r="AR30" i="4"/>
  <c r="AS30" i="4" s="1"/>
  <c r="AR20" i="4"/>
  <c r="AS20" i="4" s="1"/>
  <c r="AR63" i="4"/>
  <c r="AS63" i="4" s="1"/>
  <c r="S58" i="4"/>
  <c r="CF58" i="4" s="1"/>
  <c r="R27" i="4"/>
  <c r="S27" i="4" s="1"/>
  <c r="CF27" i="4" s="1"/>
  <c r="AD56" i="4"/>
  <c r="AE56" i="4" s="1"/>
  <c r="AD23" i="4"/>
  <c r="AE23" i="4" s="1"/>
  <c r="AD42" i="4"/>
  <c r="AE42" i="4" s="1"/>
  <c r="AD22" i="4"/>
  <c r="AE22" i="4" s="1"/>
  <c r="AD50" i="4"/>
  <c r="AE50" i="4" s="1"/>
  <c r="AD17" i="4"/>
  <c r="AE17" i="4" s="1"/>
  <c r="AD37" i="4"/>
  <c r="AE37" i="4" s="1"/>
  <c r="AD61" i="4"/>
  <c r="AE61" i="4" s="1"/>
  <c r="AD16" i="4"/>
  <c r="AE16" i="4" s="1"/>
  <c r="AD43" i="4"/>
  <c r="AE43" i="4" s="1"/>
  <c r="AD45" i="4"/>
  <c r="AE45" i="4" s="1"/>
  <c r="AD35" i="4"/>
  <c r="AE35" i="4" s="1"/>
  <c r="AD21" i="4"/>
  <c r="AE21" i="4" s="1"/>
  <c r="T31" i="4"/>
  <c r="AD14" i="4"/>
  <c r="AE14" i="4" s="1"/>
  <c r="AD15" i="4"/>
  <c r="AE15" i="4" s="1"/>
  <c r="AD26" i="4"/>
  <c r="AE26" i="4" s="1"/>
  <c r="AD55" i="4"/>
  <c r="AE55" i="4" s="1"/>
  <c r="AD34" i="4"/>
  <c r="AE34" i="4" s="1"/>
  <c r="AD32" i="4"/>
  <c r="AE32" i="4" s="1"/>
  <c r="AD48" i="4"/>
  <c r="AE48" i="4" s="1"/>
  <c r="AD51" i="4"/>
  <c r="AE51" i="4" s="1"/>
  <c r="AD60" i="4"/>
  <c r="AE60" i="4" s="1"/>
  <c r="AD54" i="4"/>
  <c r="AE54" i="4" s="1"/>
  <c r="AD58" i="4"/>
  <c r="AE58" i="4" s="1"/>
  <c r="AD49" i="4"/>
  <c r="AE49" i="4" s="1"/>
  <c r="R43" i="4"/>
  <c r="T43" i="4" s="1"/>
  <c r="AD19" i="4"/>
  <c r="AE19" i="4" s="1"/>
  <c r="T37" i="4"/>
  <c r="AD33" i="4"/>
  <c r="AE33" i="4" s="1"/>
  <c r="AD27" i="4"/>
  <c r="AE27" i="4" s="1"/>
  <c r="AD39" i="4"/>
  <c r="AE39" i="4" s="1"/>
  <c r="AD29" i="4"/>
  <c r="AE29" i="4" s="1"/>
  <c r="AD53" i="4"/>
  <c r="AE53" i="4" s="1"/>
  <c r="AD46" i="4"/>
  <c r="AE46" i="4" s="1"/>
  <c r="AD63" i="4"/>
  <c r="AE63" i="4" s="1"/>
  <c r="AD59" i="4"/>
  <c r="AE59" i="4" s="1"/>
  <c r="AD44" i="4"/>
  <c r="AE44" i="4" s="1"/>
  <c r="AD31" i="4"/>
  <c r="AE31" i="4" s="1"/>
  <c r="AD18" i="4"/>
  <c r="AE18" i="4" s="1"/>
  <c r="AD25" i="4"/>
  <c r="AE25" i="4" s="1"/>
  <c r="T47" i="4"/>
  <c r="T30" i="4"/>
  <c r="AD41" i="4"/>
  <c r="AE41" i="4" s="1"/>
  <c r="AD47" i="4"/>
  <c r="AE47" i="4" s="1"/>
  <c r="AD52" i="4"/>
  <c r="AE52" i="4" s="1"/>
  <c r="AD57" i="4"/>
  <c r="AE57" i="4" s="1"/>
  <c r="AD40" i="4"/>
  <c r="AE40" i="4" s="1"/>
  <c r="AD38" i="4"/>
  <c r="AE38" i="4" s="1"/>
  <c r="AD36" i="4"/>
  <c r="AE36" i="4" s="1"/>
  <c r="AD20" i="4"/>
  <c r="AE20" i="4" s="1"/>
  <c r="AD62" i="4"/>
  <c r="AE62" i="4" s="1"/>
  <c r="AD28" i="4"/>
  <c r="AE28" i="4" s="1"/>
  <c r="AD13" i="4"/>
  <c r="AD24" i="4"/>
  <c r="AE24" i="4" s="1"/>
  <c r="R49" i="4"/>
  <c r="S49" i="4" s="1"/>
  <c r="CF49" i="4" s="1"/>
  <c r="R19" i="4"/>
  <c r="T19" i="4" s="1"/>
  <c r="R44" i="4"/>
  <c r="T44" i="4" s="1"/>
  <c r="S51" i="4"/>
  <c r="CF51" i="4" s="1"/>
  <c r="S32" i="4"/>
  <c r="CF32" i="4" s="1"/>
  <c r="T38" i="4"/>
  <c r="S22" i="4"/>
  <c r="CF22" i="4" s="1"/>
  <c r="R59" i="4"/>
  <c r="T59" i="4" s="1"/>
  <c r="S62" i="4"/>
  <c r="CF62" i="4" s="1"/>
  <c r="R33" i="4"/>
  <c r="T33" i="4" s="1"/>
  <c r="S34" i="4"/>
  <c r="CF34" i="4" s="1"/>
  <c r="T54" i="4"/>
  <c r="R52" i="4"/>
  <c r="T52" i="4" s="1"/>
  <c r="T40" i="4"/>
  <c r="S26" i="4"/>
  <c r="CF26" i="4" s="1"/>
  <c r="T63" i="4"/>
  <c r="R36" i="4"/>
  <c r="T36" i="4" s="1"/>
  <c r="R21" i="4"/>
  <c r="T21" i="4" s="1"/>
  <c r="S24" i="4"/>
  <c r="CF24" i="4" s="1"/>
  <c r="R35" i="4"/>
  <c r="T35" i="4" s="1"/>
  <c r="T25" i="4"/>
  <c r="T57" i="4"/>
  <c r="T15" i="4"/>
  <c r="T55" i="4"/>
  <c r="AA30" i="4"/>
  <c r="AB30" i="4" s="1"/>
  <c r="AC30" i="4" s="1"/>
  <c r="BQ46" i="4" l="1"/>
  <c r="CF46" i="4"/>
  <c r="BQ41" i="4"/>
  <c r="CF41" i="4"/>
  <c r="BQ20" i="4"/>
  <c r="BO60" i="4"/>
  <c r="BQ60" i="4" s="1"/>
  <c r="BO17" i="4"/>
  <c r="BQ17" i="4" s="1"/>
  <c r="BO24" i="4"/>
  <c r="BQ24" i="4" s="1"/>
  <c r="BO36" i="4"/>
  <c r="BQ36" i="4" s="1"/>
  <c r="BQ32" i="4"/>
  <c r="BQ48" i="4"/>
  <c r="BO50" i="4"/>
  <c r="BQ50" i="4" s="1"/>
  <c r="BO44" i="4"/>
  <c r="BQ44" i="4" s="1"/>
  <c r="BO19" i="4"/>
  <c r="BQ19" i="4" s="1"/>
  <c r="BN62" i="4"/>
  <c r="BP62" i="4" s="1"/>
  <c r="BO62" i="4"/>
  <c r="BQ62" i="4" s="1"/>
  <c r="AE13" i="4"/>
  <c r="AF13" i="4" s="1"/>
  <c r="BN40" i="4"/>
  <c r="BO40" i="4" s="1"/>
  <c r="BQ40" i="4" s="1"/>
  <c r="BP40" i="4"/>
  <c r="BN13" i="4"/>
  <c r="BM12" i="4"/>
  <c r="BP13" i="4"/>
  <c r="BN49" i="4"/>
  <c r="BO49" i="4" s="1"/>
  <c r="BQ49" i="4" s="1"/>
  <c r="BP49" i="4"/>
  <c r="BN29" i="4"/>
  <c r="BO29" i="4" s="1"/>
  <c r="BQ29" i="4" s="1"/>
  <c r="BP29" i="4"/>
  <c r="BN25" i="4"/>
  <c r="BO25" i="4" s="1"/>
  <c r="BQ25" i="4" s="1"/>
  <c r="BP25" i="4"/>
  <c r="BQ27" i="4"/>
  <c r="BN55" i="4"/>
  <c r="BO55" i="4" s="1"/>
  <c r="BQ55" i="4" s="1"/>
  <c r="BP55" i="4"/>
  <c r="BN39" i="4"/>
  <c r="BO39" i="4" s="1"/>
  <c r="BQ39" i="4" s="1"/>
  <c r="BP39" i="4"/>
  <c r="BN63" i="4"/>
  <c r="BO63" i="4" s="1"/>
  <c r="BQ63" i="4" s="1"/>
  <c r="BP63" i="4"/>
  <c r="BN23" i="4"/>
  <c r="BO23" i="4" s="1"/>
  <c r="BQ23" i="4" s="1"/>
  <c r="BP23" i="4"/>
  <c r="BN47" i="4"/>
  <c r="BO47" i="4" s="1"/>
  <c r="BQ47" i="4" s="1"/>
  <c r="BP47" i="4"/>
  <c r="BN30" i="4"/>
  <c r="BO30" i="4" s="1"/>
  <c r="BQ30" i="4" s="1"/>
  <c r="BP30" i="4"/>
  <c r="BL12" i="4"/>
  <c r="BO26" i="4"/>
  <c r="BQ26" i="4" s="1"/>
  <c r="AS13" i="4"/>
  <c r="AS12" i="4" s="1"/>
  <c r="AR12" i="4"/>
  <c r="BN61" i="4"/>
  <c r="BO61" i="4" s="1"/>
  <c r="BQ61" i="4" s="1"/>
  <c r="BP61" i="4"/>
  <c r="BN42" i="4"/>
  <c r="BP42" i="4" s="1"/>
  <c r="BO42" i="4"/>
  <c r="BQ42" i="4" s="1"/>
  <c r="BN31" i="4"/>
  <c r="BO31" i="4" s="1"/>
  <c r="BQ31" i="4" s="1"/>
  <c r="BP31" i="4"/>
  <c r="BN56" i="4"/>
  <c r="BO56" i="4" s="1"/>
  <c r="BQ56" i="4" s="1"/>
  <c r="BP56" i="4"/>
  <c r="BN28" i="4"/>
  <c r="BP28" i="4" s="1"/>
  <c r="BO28" i="4"/>
  <c r="BQ28" i="4" s="1"/>
  <c r="O12" i="4"/>
  <c r="P13" i="4"/>
  <c r="BN14" i="4"/>
  <c r="BO14" i="4" s="1"/>
  <c r="BQ14" i="4" s="1"/>
  <c r="BP14" i="4"/>
  <c r="BN37" i="4"/>
  <c r="BO37" i="4" s="1"/>
  <c r="BQ37" i="4" s="1"/>
  <c r="BP37" i="4"/>
  <c r="BN53" i="4"/>
  <c r="BO53" i="4" s="1"/>
  <c r="BQ53" i="4" s="1"/>
  <c r="BP53" i="4"/>
  <c r="BN22" i="4"/>
  <c r="BO22" i="4" s="1"/>
  <c r="BQ22" i="4" s="1"/>
  <c r="BP22" i="4"/>
  <c r="BO34" i="4"/>
  <c r="BQ34" i="4" s="1"/>
  <c r="BO58" i="4"/>
  <c r="BQ58" i="4" s="1"/>
  <c r="BO51" i="4"/>
  <c r="BQ51" i="4" s="1"/>
  <c r="BN57" i="4"/>
  <c r="BO57" i="4" s="1"/>
  <c r="BQ57" i="4" s="1"/>
  <c r="BP57" i="4"/>
  <c r="BO18" i="4"/>
  <c r="BQ18" i="4" s="1"/>
  <c r="AT30" i="4"/>
  <c r="AU30" i="4" s="1"/>
  <c r="AW30" i="4" s="1"/>
  <c r="AV30" i="4"/>
  <c r="AT44" i="4"/>
  <c r="AV44" i="4" s="1"/>
  <c r="AU44" i="4"/>
  <c r="AW44" i="4" s="1"/>
  <c r="AT31" i="4"/>
  <c r="AU31" i="4" s="1"/>
  <c r="AW31" i="4" s="1"/>
  <c r="AV31" i="4"/>
  <c r="AT51" i="4"/>
  <c r="AV51" i="4" s="1"/>
  <c r="AU51" i="4"/>
  <c r="AW51" i="4" s="1"/>
  <c r="AT38" i="4"/>
  <c r="AU38" i="4" s="1"/>
  <c r="AW38" i="4" s="1"/>
  <c r="AV38" i="4"/>
  <c r="AT27" i="4"/>
  <c r="AU27" i="4" s="1"/>
  <c r="AW27" i="4" s="1"/>
  <c r="AV27" i="4"/>
  <c r="AT14" i="4"/>
  <c r="AU14" i="4" s="1"/>
  <c r="AW14" i="4" s="1"/>
  <c r="AV14" i="4"/>
  <c r="AT17" i="4"/>
  <c r="AV17" i="4" s="1"/>
  <c r="AU17" i="4"/>
  <c r="AW17" i="4" s="1"/>
  <c r="AT23" i="4"/>
  <c r="AU23" i="4" s="1"/>
  <c r="AW23" i="4" s="1"/>
  <c r="AV23" i="4"/>
  <c r="AT43" i="4"/>
  <c r="AV43" i="4" s="1"/>
  <c r="AU43" i="4"/>
  <c r="AW43" i="4" s="1"/>
  <c r="AT34" i="4"/>
  <c r="AV34" i="4" s="1"/>
  <c r="AU34" i="4"/>
  <c r="AW34" i="4" s="1"/>
  <c r="AT61" i="4"/>
  <c r="AU61" i="4" s="1"/>
  <c r="AW61" i="4" s="1"/>
  <c r="AV61" i="4"/>
  <c r="AT21" i="4"/>
  <c r="AV21" i="4" s="1"/>
  <c r="AU21" i="4"/>
  <c r="AW21" i="4" s="1"/>
  <c r="AT37" i="4"/>
  <c r="AU37" i="4" s="1"/>
  <c r="AW37" i="4" s="1"/>
  <c r="AV37" i="4"/>
  <c r="AT20" i="4"/>
  <c r="AV20" i="4" s="1"/>
  <c r="AU20" i="4"/>
  <c r="AW20" i="4" s="1"/>
  <c r="AT15" i="4"/>
  <c r="AU15" i="4" s="1"/>
  <c r="AW15" i="4" s="1"/>
  <c r="AV15" i="4"/>
  <c r="AT25" i="4"/>
  <c r="AU25" i="4" s="1"/>
  <c r="AW25" i="4" s="1"/>
  <c r="AV25" i="4"/>
  <c r="AT22" i="4"/>
  <c r="AV22" i="4" s="1"/>
  <c r="AU22" i="4"/>
  <c r="AW22" i="4" s="1"/>
  <c r="AT40" i="4"/>
  <c r="AU40" i="4" s="1"/>
  <c r="AW40" i="4" s="1"/>
  <c r="AV40" i="4"/>
  <c r="AT33" i="4"/>
  <c r="AV33" i="4" s="1"/>
  <c r="AU33" i="4"/>
  <c r="AW33" i="4" s="1"/>
  <c r="AT29" i="4"/>
  <c r="AU29" i="4" s="1"/>
  <c r="AW29" i="4" s="1"/>
  <c r="AV29" i="4"/>
  <c r="AT41" i="4"/>
  <c r="AV41" i="4" s="1"/>
  <c r="AU41" i="4"/>
  <c r="AW41" i="4" s="1"/>
  <c r="AT19" i="4"/>
  <c r="AV19" i="4" s="1"/>
  <c r="AU19" i="4"/>
  <c r="AW19" i="4" s="1"/>
  <c r="AT54" i="4"/>
  <c r="AU54" i="4" s="1"/>
  <c r="AW54" i="4" s="1"/>
  <c r="AV54" i="4"/>
  <c r="AT47" i="4"/>
  <c r="AU47" i="4" s="1"/>
  <c r="AW47" i="4" s="1"/>
  <c r="AV47" i="4"/>
  <c r="AT36" i="4"/>
  <c r="AV36" i="4" s="1"/>
  <c r="AU36" i="4"/>
  <c r="AW36" i="4" s="1"/>
  <c r="AT24" i="4"/>
  <c r="AV24" i="4" s="1"/>
  <c r="AU24" i="4"/>
  <c r="AW24" i="4" s="1"/>
  <c r="AT39" i="4"/>
  <c r="AU39" i="4" s="1"/>
  <c r="AW39" i="4" s="1"/>
  <c r="AV39" i="4"/>
  <c r="AT56" i="4"/>
  <c r="AU56" i="4" s="1"/>
  <c r="AW56" i="4" s="1"/>
  <c r="AV56" i="4"/>
  <c r="AT63" i="4"/>
  <c r="AU63" i="4" s="1"/>
  <c r="AW63" i="4" s="1"/>
  <c r="AV63" i="4"/>
  <c r="AT13" i="4"/>
  <c r="AT59" i="4"/>
  <c r="AV59" i="4" s="1"/>
  <c r="AU59" i="4"/>
  <c r="AW59" i="4" s="1"/>
  <c r="AT48" i="4"/>
  <c r="AV48" i="4" s="1"/>
  <c r="AU48" i="4"/>
  <c r="AW48" i="4" s="1"/>
  <c r="AT45" i="4"/>
  <c r="AV45" i="4" s="1"/>
  <c r="AU45" i="4"/>
  <c r="AW45" i="4" s="1"/>
  <c r="AT18" i="4"/>
  <c r="AV18" i="4" s="1"/>
  <c r="AU18" i="4"/>
  <c r="AW18" i="4" s="1"/>
  <c r="AT55" i="4"/>
  <c r="AU55" i="4" s="1"/>
  <c r="AW55" i="4" s="1"/>
  <c r="AV55" i="4"/>
  <c r="AT52" i="4"/>
  <c r="AV52" i="4" s="1"/>
  <c r="AU52" i="4"/>
  <c r="AW52" i="4" s="1"/>
  <c r="AT49" i="4"/>
  <c r="AU49" i="4" s="1"/>
  <c r="AW49" i="4" s="1"/>
  <c r="AV49" i="4"/>
  <c r="AT26" i="4"/>
  <c r="AV26" i="4" s="1"/>
  <c r="AU26" i="4"/>
  <c r="AW26" i="4" s="1"/>
  <c r="AT42" i="4"/>
  <c r="AV42" i="4" s="1"/>
  <c r="AU42" i="4"/>
  <c r="AW42" i="4" s="1"/>
  <c r="AT50" i="4"/>
  <c r="AV50" i="4" s="1"/>
  <c r="AU50" i="4"/>
  <c r="AW50" i="4" s="1"/>
  <c r="AT62" i="4"/>
  <c r="AV62" i="4" s="1"/>
  <c r="AU62" i="4"/>
  <c r="AW62" i="4" s="1"/>
  <c r="AT32" i="4"/>
  <c r="AV32" i="4" s="1"/>
  <c r="AU32" i="4"/>
  <c r="AW32" i="4" s="1"/>
  <c r="AT28" i="4"/>
  <c r="AV28" i="4" s="1"/>
  <c r="AU28" i="4"/>
  <c r="AW28" i="4" s="1"/>
  <c r="AT58" i="4"/>
  <c r="AV58" i="4" s="1"/>
  <c r="AU58" i="4"/>
  <c r="AW58" i="4" s="1"/>
  <c r="AT35" i="4"/>
  <c r="AV35" i="4" s="1"/>
  <c r="AU35" i="4"/>
  <c r="AW35" i="4" s="1"/>
  <c r="AT53" i="4"/>
  <c r="AU53" i="4" s="1"/>
  <c r="AW53" i="4" s="1"/>
  <c r="AV53" i="4"/>
  <c r="AT46" i="4"/>
  <c r="AV46" i="4" s="1"/>
  <c r="AU46" i="4"/>
  <c r="AW46" i="4" s="1"/>
  <c r="AT57" i="4"/>
  <c r="AU57" i="4" s="1"/>
  <c r="AW57" i="4" s="1"/>
  <c r="AV57" i="4"/>
  <c r="AT60" i="4"/>
  <c r="AV60" i="4" s="1"/>
  <c r="AU60" i="4"/>
  <c r="AW60" i="4" s="1"/>
  <c r="AT16" i="4"/>
  <c r="AU16" i="4" s="1"/>
  <c r="AW16" i="4" s="1"/>
  <c r="AV16" i="4"/>
  <c r="AF28" i="4"/>
  <c r="AG28" i="4" s="1"/>
  <c r="AI28" i="4" s="1"/>
  <c r="AH28" i="4"/>
  <c r="AF57" i="4"/>
  <c r="AG57" i="4" s="1"/>
  <c r="AI57" i="4" s="1"/>
  <c r="AH57" i="4"/>
  <c r="AF63" i="4"/>
  <c r="AG63" i="4" s="1"/>
  <c r="AI63" i="4" s="1"/>
  <c r="AH63" i="4"/>
  <c r="AF60" i="4"/>
  <c r="AH60" i="4" s="1"/>
  <c r="AG60" i="4"/>
  <c r="AI60" i="4" s="1"/>
  <c r="AF35" i="4"/>
  <c r="AH35" i="4" s="1"/>
  <c r="AG35" i="4"/>
  <c r="AI35" i="4" s="1"/>
  <c r="AF50" i="4"/>
  <c r="AH50" i="4" s="1"/>
  <c r="AG50" i="4"/>
  <c r="AI50" i="4" s="1"/>
  <c r="AF29" i="4"/>
  <c r="AG29" i="4" s="1"/>
  <c r="AI29" i="4" s="1"/>
  <c r="AH29" i="4"/>
  <c r="AF34" i="4"/>
  <c r="AH34" i="4" s="1"/>
  <c r="AG34" i="4"/>
  <c r="AI34" i="4" s="1"/>
  <c r="AF37" i="4"/>
  <c r="AG37" i="4" s="1"/>
  <c r="AI37" i="4" s="1"/>
  <c r="AH37" i="4"/>
  <c r="AF56" i="4"/>
  <c r="AG56" i="4" s="1"/>
  <c r="AI56" i="4" s="1"/>
  <c r="AH56" i="4"/>
  <c r="AF24" i="4"/>
  <c r="AH24" i="4" s="1"/>
  <c r="AG24" i="4"/>
  <c r="AI24" i="4" s="1"/>
  <c r="AF62" i="4"/>
  <c r="AH62" i="4" s="1"/>
  <c r="AG62" i="4"/>
  <c r="AI62" i="4" s="1"/>
  <c r="AF40" i="4"/>
  <c r="AG40" i="4" s="1"/>
  <c r="AI40" i="4" s="1"/>
  <c r="AH40" i="4"/>
  <c r="AF52" i="4"/>
  <c r="AH52" i="4" s="1"/>
  <c r="AG52" i="4"/>
  <c r="AI52" i="4" s="1"/>
  <c r="AF44" i="4"/>
  <c r="AH44" i="4" s="1"/>
  <c r="AG44" i="4"/>
  <c r="AI44" i="4" s="1"/>
  <c r="AF46" i="4"/>
  <c r="AG46" i="4" s="1"/>
  <c r="AI46" i="4" s="1"/>
  <c r="AH46" i="4"/>
  <c r="AF39" i="4"/>
  <c r="AG39" i="4" s="1"/>
  <c r="AI39" i="4" s="1"/>
  <c r="AH39" i="4"/>
  <c r="AF19" i="4"/>
  <c r="AH19" i="4" s="1"/>
  <c r="AG19" i="4"/>
  <c r="AI19" i="4" s="1"/>
  <c r="AF58" i="4"/>
  <c r="AH58" i="4" s="1"/>
  <c r="AG58" i="4"/>
  <c r="AI58" i="4" s="1"/>
  <c r="AF55" i="4"/>
  <c r="AG55" i="4" s="1"/>
  <c r="AI55" i="4" s="1"/>
  <c r="AH55" i="4"/>
  <c r="AF43" i="4"/>
  <c r="AH43" i="4" s="1"/>
  <c r="AG43" i="4"/>
  <c r="AI43" i="4" s="1"/>
  <c r="AF42" i="4"/>
  <c r="AG42" i="4" s="1"/>
  <c r="AI42" i="4" s="1"/>
  <c r="AH42" i="4"/>
  <c r="AF36" i="4"/>
  <c r="AH36" i="4" s="1"/>
  <c r="AG36" i="4"/>
  <c r="AI36" i="4" s="1"/>
  <c r="AF41" i="4"/>
  <c r="AH41" i="4" s="1"/>
  <c r="AG41" i="4"/>
  <c r="AI41" i="4" s="1"/>
  <c r="AF18" i="4"/>
  <c r="AG18" i="4" s="1"/>
  <c r="AI18" i="4" s="1"/>
  <c r="AH18" i="4"/>
  <c r="AF33" i="4"/>
  <c r="AH33" i="4" s="1"/>
  <c r="AG33" i="4"/>
  <c r="AI33" i="4" s="1"/>
  <c r="AF49" i="4"/>
  <c r="AG49" i="4" s="1"/>
  <c r="AI49" i="4" s="1"/>
  <c r="AH49" i="4"/>
  <c r="AF32" i="4"/>
  <c r="AH32" i="4" s="1"/>
  <c r="AG32" i="4"/>
  <c r="AI32" i="4" s="1"/>
  <c r="AF15" i="4"/>
  <c r="AG15" i="4" s="1"/>
  <c r="AI15" i="4" s="1"/>
  <c r="AH15" i="4"/>
  <c r="AF61" i="4"/>
  <c r="AG61" i="4" s="1"/>
  <c r="AI61" i="4" s="1"/>
  <c r="AH61" i="4"/>
  <c r="AF23" i="4"/>
  <c r="AG23" i="4" s="1"/>
  <c r="AI23" i="4" s="1"/>
  <c r="AH23" i="4"/>
  <c r="AF38" i="4"/>
  <c r="AG38" i="4" s="1"/>
  <c r="AI38" i="4" s="1"/>
  <c r="AH38" i="4"/>
  <c r="AF31" i="4"/>
  <c r="AG31" i="4" s="1"/>
  <c r="AI31" i="4" s="1"/>
  <c r="AH31" i="4"/>
  <c r="AF51" i="4"/>
  <c r="AG51" i="4" s="1"/>
  <c r="AI51" i="4" s="1"/>
  <c r="AH51" i="4"/>
  <c r="AF14" i="4"/>
  <c r="AG14" i="4" s="1"/>
  <c r="AI14" i="4" s="1"/>
  <c r="AH14" i="4"/>
  <c r="AF45" i="4"/>
  <c r="AH45" i="4" s="1"/>
  <c r="AG45" i="4"/>
  <c r="AI45" i="4" s="1"/>
  <c r="AF22" i="4"/>
  <c r="AG22" i="4" s="1"/>
  <c r="AI22" i="4" s="1"/>
  <c r="AH22" i="4"/>
  <c r="AF20" i="4"/>
  <c r="AH20" i="4" s="1"/>
  <c r="AG20" i="4"/>
  <c r="AI20" i="4" s="1"/>
  <c r="AF47" i="4"/>
  <c r="AG47" i="4" s="1"/>
  <c r="AI47" i="4" s="1"/>
  <c r="AH47" i="4"/>
  <c r="AF25" i="4"/>
  <c r="AG25" i="4" s="1"/>
  <c r="AI25" i="4" s="1"/>
  <c r="AH25" i="4"/>
  <c r="AF59" i="4"/>
  <c r="AG59" i="4" s="1"/>
  <c r="AI59" i="4" s="1"/>
  <c r="AH59" i="4"/>
  <c r="AF53" i="4"/>
  <c r="AG53" i="4" s="1"/>
  <c r="AI53" i="4" s="1"/>
  <c r="AH53" i="4"/>
  <c r="AF27" i="4"/>
  <c r="AG27" i="4" s="1"/>
  <c r="AI27" i="4" s="1"/>
  <c r="AH27" i="4"/>
  <c r="AF54" i="4"/>
  <c r="AG54" i="4" s="1"/>
  <c r="AI54" i="4" s="1"/>
  <c r="AH54" i="4"/>
  <c r="AF48" i="4"/>
  <c r="AG48" i="4" s="1"/>
  <c r="AI48" i="4" s="1"/>
  <c r="AH48" i="4"/>
  <c r="AF26" i="4"/>
  <c r="AH26" i="4" s="1"/>
  <c r="AG26" i="4"/>
  <c r="AI26" i="4" s="1"/>
  <c r="AF21" i="4"/>
  <c r="AH21" i="4" s="1"/>
  <c r="AG21" i="4"/>
  <c r="AI21" i="4" s="1"/>
  <c r="AF16" i="4"/>
  <c r="AG16" i="4" s="1"/>
  <c r="AI16" i="4" s="1"/>
  <c r="AH16" i="4"/>
  <c r="AF17" i="4"/>
  <c r="AH17" i="4" s="1"/>
  <c r="AG17" i="4"/>
  <c r="AI17" i="4" s="1"/>
  <c r="AD30" i="4"/>
  <c r="AE30" i="4" s="1"/>
  <c r="AH13" i="4" l="1"/>
  <c r="AX15" i="4"/>
  <c r="AY15" i="4" s="1"/>
  <c r="AV13" i="4"/>
  <c r="AV12" i="4" s="1"/>
  <c r="AD12" i="4"/>
  <c r="AG13" i="4"/>
  <c r="AU13" i="4"/>
  <c r="AT12" i="4"/>
  <c r="BN12" i="4"/>
  <c r="BO13" i="4"/>
  <c r="BO12" i="4" s="1"/>
  <c r="AE12" i="4"/>
  <c r="Q13" i="4"/>
  <c r="P12" i="4"/>
  <c r="BP12" i="4"/>
  <c r="AX50" i="4"/>
  <c r="AY50" i="4" s="1"/>
  <c r="AX45" i="4"/>
  <c r="AY45" i="4" s="1"/>
  <c r="AX33" i="4"/>
  <c r="AY33" i="4" s="1"/>
  <c r="AX38" i="4"/>
  <c r="AY38" i="4" s="1"/>
  <c r="AX24" i="4"/>
  <c r="AY24" i="4" s="1"/>
  <c r="AX48" i="4"/>
  <c r="AY48" i="4" s="1"/>
  <c r="AX59" i="4"/>
  <c r="AY59" i="4" s="1"/>
  <c r="AX29" i="4"/>
  <c r="AY29" i="4" s="1"/>
  <c r="AX34" i="4"/>
  <c r="AY34" i="4" s="1"/>
  <c r="AX42" i="4"/>
  <c r="AY42" i="4" s="1"/>
  <c r="AX46" i="4"/>
  <c r="AY46" i="4" s="1"/>
  <c r="AX56" i="4"/>
  <c r="AY56" i="4" s="1"/>
  <c r="AX20" i="4"/>
  <c r="AY20" i="4" s="1"/>
  <c r="AX36" i="4"/>
  <c r="AY36" i="4" s="1"/>
  <c r="AX43" i="4"/>
  <c r="AY43" i="4" s="1"/>
  <c r="AX35" i="4"/>
  <c r="AY35" i="4" s="1"/>
  <c r="AX16" i="4"/>
  <c r="AY16" i="4" s="1"/>
  <c r="AX28" i="4"/>
  <c r="AY28" i="4" s="1"/>
  <c r="AX44" i="4"/>
  <c r="AY44" i="4" s="1"/>
  <c r="AX18" i="4"/>
  <c r="AY18" i="4" s="1"/>
  <c r="AX54" i="4"/>
  <c r="AY54" i="4" s="1"/>
  <c r="AX39" i="4"/>
  <c r="AY39" i="4" s="1"/>
  <c r="AX62" i="4"/>
  <c r="AY62" i="4" s="1"/>
  <c r="AX17" i="4"/>
  <c r="AY17" i="4" s="1"/>
  <c r="AX41" i="4"/>
  <c r="AY41" i="4" s="1"/>
  <c r="AX19" i="4"/>
  <c r="AY19" i="4" s="1"/>
  <c r="AX52" i="4"/>
  <c r="AY52" i="4" s="1"/>
  <c r="AX60" i="4"/>
  <c r="AY60" i="4" s="1"/>
  <c r="AX58" i="4"/>
  <c r="AY58" i="4" s="1"/>
  <c r="AX21" i="4"/>
  <c r="AY21" i="4" s="1"/>
  <c r="AX47" i="4"/>
  <c r="AY47" i="4" s="1"/>
  <c r="AX27" i="4"/>
  <c r="AY27" i="4" s="1"/>
  <c r="AX32" i="4"/>
  <c r="AY32" i="4" s="1"/>
  <c r="AX57" i="4"/>
  <c r="AY57" i="4" s="1"/>
  <c r="AX26" i="4"/>
  <c r="AY26" i="4" s="1"/>
  <c r="AX55" i="4"/>
  <c r="AY55" i="4" s="1"/>
  <c r="AX51" i="4"/>
  <c r="AY51" i="4" s="1"/>
  <c r="AX22" i="4"/>
  <c r="AY22" i="4" s="1"/>
  <c r="AX49" i="4"/>
  <c r="AY49" i="4" s="1"/>
  <c r="AX31" i="4"/>
  <c r="AY31" i="4" s="1"/>
  <c r="AX40" i="4"/>
  <c r="AY40" i="4" s="1"/>
  <c r="AX25" i="4"/>
  <c r="AY25" i="4" s="1"/>
  <c r="AX63" i="4"/>
  <c r="AY63" i="4" s="1"/>
  <c r="AF30" i="4"/>
  <c r="AG30" i="4" s="1"/>
  <c r="AI30" i="4" s="1"/>
  <c r="AX30" i="4" s="1"/>
  <c r="AY30" i="4" s="1"/>
  <c r="AH30" i="4"/>
  <c r="AX23" i="4"/>
  <c r="AY23" i="4" s="1"/>
  <c r="AX53" i="4"/>
  <c r="AY53" i="4" s="1"/>
  <c r="AX14" i="4"/>
  <c r="AY14" i="4" s="1"/>
  <c r="AX37" i="4"/>
  <c r="AY37" i="4" s="1"/>
  <c r="AX61" i="4"/>
  <c r="AY61" i="4" s="1"/>
  <c r="AH12" i="4" l="1"/>
  <c r="AF12" i="4"/>
  <c r="AG12" i="4"/>
  <c r="T13" i="4"/>
  <c r="Q12" i="4"/>
  <c r="R13" i="4"/>
  <c r="AU12" i="4"/>
  <c r="S13" i="4" l="1"/>
  <c r="CF13" i="4" s="1"/>
  <c r="CF12" i="4" s="1"/>
  <c r="R12" i="4"/>
  <c r="T12" i="4"/>
  <c r="D4" i="4"/>
  <c r="B26" i="3"/>
  <c r="BQ13" i="4" l="1"/>
  <c r="BQ12" i="4" s="1"/>
  <c r="S12" i="4"/>
  <c r="D5" i="4" s="1"/>
  <c r="E5" i="4" s="1"/>
  <c r="AI13" i="4"/>
  <c r="AW13" i="4"/>
  <c r="AW12" i="4" s="1"/>
  <c r="AI12" i="4" l="1"/>
  <c r="AX13" i="4"/>
  <c r="E4" i="4"/>
  <c r="AX12" i="4" l="1"/>
  <c r="E7" i="4" s="1"/>
  <c r="E8" i="4"/>
  <c r="AY13" i="4"/>
</calcChain>
</file>

<file path=xl/sharedStrings.xml><?xml version="1.0" encoding="utf-8"?>
<sst xmlns="http://schemas.openxmlformats.org/spreadsheetml/2006/main" count="320" uniqueCount="172">
  <si>
    <t>Swing Votes under Michigan Plan:</t>
  </si>
  <si>
    <t># of States with no swing votes, MI plan:</t>
  </si>
  <si>
    <t>2012 Results</t>
  </si>
  <si>
    <t>Swing Votes</t>
  </si>
  <si>
    <t>State</t>
  </si>
  <si>
    <t>Republican Raw Vote %</t>
  </si>
  <si>
    <t>Democratic Raw Vote %</t>
  </si>
  <si>
    <t>2-party R %</t>
  </si>
  <si>
    <t>2-party D %</t>
  </si>
  <si>
    <t>R Partisanship +3%</t>
  </si>
  <si>
    <t>R Partisanship -3%</t>
  </si>
  <si>
    <t>D Partisanship +3%</t>
  </si>
  <si>
    <t>D Partisanship -3%</t>
  </si>
  <si>
    <t>Electoral Votes</t>
  </si>
  <si>
    <t>(Electoral Votes/2) + 0.5</t>
  </si>
  <si>
    <t>Electoral Votes for Statewide Winner</t>
  </si>
  <si>
    <t>Winning Percentage</t>
  </si>
  <si>
    <t>Percentage over 50.0%</t>
  </si>
  <si>
    <t>Percentage over/1.5%</t>
  </si>
  <si>
    <t>Electoral Votes for each 1.5% over 50.0%</t>
  </si>
  <si>
    <t>Total actual Electoral Votes for Winner</t>
  </si>
  <si>
    <t>Total actual electoral votes for loser:</t>
  </si>
  <si>
    <t>New Winning Percentage</t>
  </si>
  <si>
    <t>New Percentage Over 50.0%</t>
  </si>
  <si>
    <t>New Percentage Over/1.5%</t>
  </si>
  <si>
    <t>Total actual electoral votes for winner</t>
  </si>
  <si>
    <t>Total actual electoral votes for loser</t>
  </si>
  <si>
    <t>Total Swing (Down &amp; Up) Votes</t>
  </si>
  <si>
    <t>Percentage of Electoral Votes to Swing</t>
  </si>
  <si>
    <t>Percentage to Win All Additional Electoral Votes</t>
  </si>
  <si>
    <t>Percentage to Win All Electoral Votes</t>
  </si>
  <si>
    <t>Minimum Percentage Needed to Win 1 Electoral Vote</t>
  </si>
  <si>
    <t>Connecticut</t>
  </si>
  <si>
    <t>Delaware</t>
  </si>
  <si>
    <t>Dist. of Columbia</t>
  </si>
  <si>
    <t>Hawaii</t>
  </si>
  <si>
    <t>Maine</t>
  </si>
  <si>
    <t>Maryland</t>
  </si>
  <si>
    <t>Massachusetts</t>
  </si>
  <si>
    <t>Rhode Island</t>
  </si>
  <si>
    <t>Vermont</t>
  </si>
  <si>
    <t>New Hampshire</t>
  </si>
  <si>
    <t>New Mexico</t>
  </si>
  <si>
    <t>Oregon</t>
  </si>
  <si>
    <t>Iowa</t>
  </si>
  <si>
    <t>Nevada</t>
  </si>
  <si>
    <t>Washington</t>
  </si>
  <si>
    <t>Colorado</t>
  </si>
  <si>
    <t>Florida</t>
  </si>
  <si>
    <t>New Jersey</t>
  </si>
  <si>
    <t>Ohio</t>
  </si>
  <si>
    <t>Pennsylvania</t>
  </si>
  <si>
    <t>Virginia</t>
  </si>
  <si>
    <t>California</t>
  </si>
  <si>
    <t>Illinois</t>
  </si>
  <si>
    <t>Michigan</t>
  </si>
  <si>
    <t>Minnesota</t>
  </si>
  <si>
    <t>New York</t>
  </si>
  <si>
    <t>Wisconsin</t>
  </si>
  <si>
    <t>Alabama</t>
  </si>
  <si>
    <t>Alaska</t>
  </si>
  <si>
    <t>Arkansas</t>
  </si>
  <si>
    <t>Idaho</t>
  </si>
  <si>
    <t>Kansas</t>
  </si>
  <si>
    <t>Kentucky</t>
  </si>
  <si>
    <t>Louisiana</t>
  </si>
  <si>
    <t>Montana</t>
  </si>
  <si>
    <t>Nebraska</t>
  </si>
  <si>
    <t>North Dakota</t>
  </si>
  <si>
    <t>Oklahoma</t>
  </si>
  <si>
    <t>South Dakota</t>
  </si>
  <si>
    <t>Utah</t>
  </si>
  <si>
    <t>West Virginia</t>
  </si>
  <si>
    <t>Wyoming</t>
  </si>
  <si>
    <t>Mississippi</t>
  </si>
  <si>
    <t>Tennessee</t>
  </si>
  <si>
    <t>Missouri</t>
  </si>
  <si>
    <t>North Carolina</t>
  </si>
  <si>
    <t>South Carolina</t>
  </si>
  <si>
    <t>Arizona</t>
  </si>
  <si>
    <t>Georgia</t>
  </si>
  <si>
    <t>Indiana</t>
  </si>
  <si>
    <t>Texas</t>
  </si>
  <si>
    <t>Total:</t>
  </si>
  <si>
    <t>VEP</t>
  </si>
  <si>
    <t>Bottom quartile population state?</t>
  </si>
  <si>
    <t>Yes (39)</t>
  </si>
  <si>
    <t>Yes (40)</t>
  </si>
  <si>
    <t>Yes (41)</t>
  </si>
  <si>
    <t>Yes (43)</t>
  </si>
  <si>
    <t>Yes (44)</t>
  </si>
  <si>
    <t>Yes (45)</t>
  </si>
  <si>
    <t>Yes (46)</t>
  </si>
  <si>
    <t>Yes (47)</t>
  </si>
  <si>
    <t>Yes (48)</t>
  </si>
  <si>
    <t>Yes (?)</t>
  </si>
  <si>
    <t>Yes (49)</t>
  </si>
  <si>
    <t>Yes (50)</t>
  </si>
  <si>
    <t>Democrats EV</t>
  </si>
  <si>
    <t>Republicans EV</t>
  </si>
  <si>
    <t>How many votes would D lose and R gain?</t>
  </si>
  <si>
    <t>How many votes would D win and R lose?</t>
  </si>
  <si>
    <t>Electoral Votes for each 1.5% over 50.0% (if infinite)</t>
  </si>
  <si>
    <t>Actual electoral votes for each 1.5% over 50.0%</t>
  </si>
  <si>
    <t>D-3%, R+3%</t>
  </si>
  <si>
    <t>D+3%,R-3%</t>
  </si>
  <si>
    <t>Romney Total</t>
  </si>
  <si>
    <t>Obama Total</t>
  </si>
  <si>
    <t>Average Electoral Votes for States with 0 Swing Votes</t>
  </si>
  <si>
    <t>Median Electoral Votes for States with 0 Swing Votes</t>
  </si>
  <si>
    <t>Average Electoral Votes for States with 5 Swing Votes</t>
  </si>
  <si>
    <t>2012 Electoral Vote Results</t>
  </si>
  <si>
    <t>Median Electoral Votes for States with 5 Swing Votes</t>
  </si>
  <si>
    <t>Average Electoral Votes for All States</t>
  </si>
  <si>
    <t>Median Electoral Votes for All States</t>
  </si>
  <si>
    <t>Actual Electoral Votes for each 1.5% over 50.0%</t>
  </si>
  <si>
    <t>This sheet offers an explanation for the formula FairVote uses to calculate the total number of hypotethical swing votes a state would have under the Michigan Plan, applied nationwide. Some of the columns presented here are hidden on the main sheet to simplify presentation.</t>
  </si>
  <si>
    <t>Under the Michigan plan, the statewide winner gets a whole-number majority of the electoral votes. If the state has an even number of electoral votes, the statewide winner gets 1/2 of the electoral votes plus one.</t>
  </si>
  <si>
    <t>The Michigan plan gives 1 electoral vote for every 1.5% a candidate wins over 50.0% of the two-party statewide vote. We calculate the difference between the candidate's win and 50.0% of the two party vote, and then calculate the whole number of 1.5% increments the candidate would win -- ultimately determining how many electoral votes the candidate would win if he could win an infinite amount. However, candidates cannot win infinite electoral votes. They can only win the number of electoral votes the state has MINUS the number of electoral votes awarded to the statewide winner. Thus, we also calculate the "actual electoral votes for each 1.5%."</t>
  </si>
  <si>
    <t>Finally, to calculate the total electoral votes awarded to the winner, we add the statewide electoral votes and the electoral votes awarded for each 1.5%. The loser gets the remaining electoral votes.</t>
  </si>
  <si>
    <t>We present the results in terms of Democrats and Republicans because they were the top two parties in every state. This also sets us up for calculating swing votes.</t>
  </si>
  <si>
    <t>To calculate the first swing category, we imagine what would have happened if the Democratic candidate had lost 3% in each state, and the Republican candidate had won 3% more in each state. The final win percentage is presented after these calculations.</t>
  </si>
  <si>
    <t>After factoring in these hypothetical swings, we proceed to calculate the electoral votes that Democrats and Republicans would have earned in each state. We do so in the same way that we calculated hypothetical results for 2012.</t>
  </si>
  <si>
    <t>We calculate swing votes by looking at how many votes Democrats would have lost and Republicans would have gained.</t>
  </si>
  <si>
    <t>To calculate the second swing category, we imagine what would have happened if the Democratic candidate had won 3% more in each state and the Republican candidate had lost 3% in each state. The final win precentage is presented after these calculations.</t>
  </si>
  <si>
    <t>The total number of swing votes therefore equals the amount that Democrats or Republicans could possibly lose or gain if they lose or gain 3% of the two-party statewide vote.</t>
  </si>
  <si>
    <t>2-party Winning Percentage</t>
  </si>
  <si>
    <t>Electoral Votes for Wining State</t>
  </si>
  <si>
    <t>Electoral Votes Earned for each 1.5% over 50.0%</t>
  </si>
  <si>
    <t>2012 SIMULATION OF MICHIGAN ELECTORAL COLLEGE PROPOSAL</t>
  </si>
  <si>
    <t>Democrats Electoral Votes, Michigan Plan in 2012</t>
  </si>
  <si>
    <t>Republicans' Electoral Votes, Michigan Plan in 2012</t>
  </si>
  <si>
    <t>USA TOTAL</t>
  </si>
  <si>
    <t>Simulation: Obama down 3%, Romney up 3%</t>
  </si>
  <si>
    <t xml:space="preserve"> </t>
  </si>
  <si>
    <t>2012: Actual Results</t>
  </si>
  <si>
    <t>Simulation: Obama up 3%, Romney down 3%</t>
  </si>
  <si>
    <t>Simulation: National Tie in 2-party vote</t>
  </si>
  <si>
    <t>Obama 50%</t>
  </si>
  <si>
    <t>GOP 50%</t>
  </si>
  <si>
    <t>TO SEE WHAT HAPPENS IF PROJECT TIE IN 2012 -BASE OFF OF ACTUAL VOTE</t>
  </si>
  <si>
    <t>How many votes would D lose and R win?</t>
  </si>
  <si>
    <t>Democratic Raw Vote</t>
  </si>
  <si>
    <t>Republican Raw Vote</t>
  </si>
  <si>
    <t>Total Vote</t>
  </si>
  <si>
    <t>D Vote +3% of 2-party vote</t>
  </si>
  <si>
    <t>R Vote -3% of the 2-party vote</t>
  </si>
  <si>
    <t>R Vote +3% of the 2-party vote</t>
  </si>
  <si>
    <t>D Vote -3% of 2-party vote</t>
  </si>
  <si>
    <t>Percentage above 50.0% to Win All Electoral Votes</t>
  </si>
  <si>
    <t xml:space="preserve">Obama Votes, 50% </t>
  </si>
  <si>
    <t>Romney Votes, 50%</t>
  </si>
  <si>
    <t>Sources</t>
  </si>
  <si>
    <t>Source for election outcomes (Democratic raw vote, Republican raw vote, vote totals)</t>
  </si>
  <si>
    <t>Source for HB 5974 formula</t>
  </si>
  <si>
    <t>U.S. Election Atlas, David Leib, 2012 General Election Presidential Election Results</t>
  </si>
  <si>
    <t>http://uselectionatlas.org/RESULTS/national.php</t>
  </si>
  <si>
    <t>http://www.legislature.mi.gov/(S(x5qvvlb01lvudzmk0nw5w22c))/mileg.aspx?page=GetObject&amp;objectname=2014-HB-5974</t>
  </si>
  <si>
    <t>Michigan State Legislature website, HB 5974 (2014)</t>
  </si>
  <si>
    <t>For questions, contact rr@fairvote.org or cdaviss@fairvote.org.</t>
  </si>
  <si>
    <t>Simulation: Romney 52%, Obama 48% Nationwide</t>
  </si>
  <si>
    <t>SIMULATE REVERSE TWO-PARTY PERCENTAGES</t>
  </si>
  <si>
    <t>TO SEE WHAT HAPPENS IF ROMNEY WON 52%, OBAMA 48% IN 2012 -BASE OFF OF ACTUAL VOTE</t>
  </si>
  <si>
    <t>Obama Votes, 48%</t>
  </si>
  <si>
    <t>Romney Votes, 52%</t>
  </si>
  <si>
    <t>Obama 48%</t>
  </si>
  <si>
    <t>GOP 52%</t>
  </si>
  <si>
    <t>D Votes, 2-party -3%</t>
  </si>
  <si>
    <t>R Votes, 2-party +3%</t>
  </si>
  <si>
    <t>D Votes , 2-party +3%</t>
  </si>
  <si>
    <t>R Votes, 2-party 3%</t>
  </si>
  <si>
    <t>SIMULATE 50-50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</si>
</sst>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_);_(* \(#,##0\);_(* &quot;-&quot;??_);_(@_)"/>
  </numFmts>
  <fonts count="26" x14ac:knownFonts="1">
    <font>
      <sz val="10"/>
      <name val="Arial"/>
    </font>
    <font>
      <sz val="11"/>
      <color rgb="FF000000"/>
      <name val="Calibri"/>
      <family val="2"/>
    </font>
    <font>
      <sz val="11"/>
      <name val="Calibri"/>
      <family val="2"/>
    </font>
    <font>
      <b/>
      <sz val="11"/>
      <color rgb="FF000000"/>
      <name val="Calibri"/>
      <family val="2"/>
    </font>
    <font>
      <b/>
      <sz val="9"/>
      <color rgb="FF000000"/>
      <name val="Calibri"/>
      <family val="2"/>
    </font>
    <font>
      <b/>
      <sz val="11"/>
      <color rgb="FF7030A0"/>
      <name val="Calibri"/>
      <family val="2"/>
    </font>
    <font>
      <b/>
      <sz val="11"/>
      <color rgb="FF000000"/>
      <name val="Calibri"/>
      <family val="2"/>
    </font>
    <font>
      <sz val="11"/>
      <color rgb="FF000000"/>
      <name val="Calibri"/>
      <family val="2"/>
    </font>
    <font>
      <b/>
      <sz val="14"/>
      <color rgb="FF000000"/>
      <name val="Calibri"/>
      <family val="2"/>
    </font>
    <font>
      <sz val="10"/>
      <name val="Arial"/>
      <family val="2"/>
    </font>
    <font>
      <b/>
      <sz val="10"/>
      <name val="Arial"/>
      <family val="2"/>
    </font>
    <font>
      <sz val="10"/>
      <name val="Arial"/>
      <family val="2"/>
    </font>
    <font>
      <b/>
      <sz val="9"/>
      <color rgb="FF000000"/>
      <name val="Calibri"/>
      <family val="2"/>
    </font>
    <font>
      <sz val="11"/>
      <name val="Calibri"/>
      <family val="2"/>
    </font>
    <font>
      <sz val="11"/>
      <color rgb="FF7030A0"/>
      <name val="Calibri"/>
      <family val="2"/>
    </font>
    <font>
      <b/>
      <sz val="11"/>
      <name val="Calibri"/>
      <family val="2"/>
    </font>
    <font>
      <sz val="9"/>
      <name val="Arial"/>
      <family val="2"/>
    </font>
    <font>
      <sz val="8"/>
      <name val="Arial"/>
      <family val="2"/>
    </font>
    <font>
      <sz val="12"/>
      <name val="Arial"/>
      <family val="2"/>
    </font>
    <font>
      <sz val="10"/>
      <color theme="1"/>
      <name val="Arial"/>
      <family val="2"/>
    </font>
    <font>
      <sz val="11"/>
      <color theme="1"/>
      <name val="Calibri"/>
      <family val="2"/>
    </font>
    <font>
      <b/>
      <sz val="14"/>
      <color theme="1"/>
      <name val="Calibri"/>
      <family val="2"/>
    </font>
    <font>
      <b/>
      <sz val="9"/>
      <color theme="1"/>
      <name val="Calibri"/>
      <family val="2"/>
    </font>
    <font>
      <sz val="10"/>
      <name val="Arial"/>
      <family val="2"/>
    </font>
    <font>
      <b/>
      <sz val="9"/>
      <color theme="1"/>
      <name val="Arial"/>
      <family val="2"/>
    </font>
    <font>
      <b/>
      <sz val="9"/>
      <color theme="1"/>
      <name val="Calibri"/>
      <family val="2"/>
      <scheme val="minor"/>
    </font>
  </fonts>
  <fills count="14">
    <fill>
      <patternFill patternType="none"/>
    </fill>
    <fill>
      <patternFill patternType="gray125"/>
    </fill>
    <fill>
      <patternFill patternType="solid">
        <fgColor rgb="FF548135"/>
        <bgColor rgb="FF548135"/>
      </patternFill>
    </fill>
    <fill>
      <patternFill patternType="solid">
        <fgColor rgb="FF7030A0"/>
        <bgColor rgb="FF7030A0"/>
      </patternFill>
    </fill>
    <fill>
      <patternFill patternType="solid">
        <fgColor rgb="FFC0C0C0"/>
        <bgColor rgb="FFC0C0C0"/>
      </patternFill>
    </fill>
    <fill>
      <patternFill patternType="solid">
        <fgColor rgb="FFE2EFD9"/>
        <bgColor rgb="FFE2EFD9"/>
      </patternFill>
    </fill>
    <fill>
      <patternFill patternType="solid">
        <fgColor rgb="FFFFC5C5"/>
        <bgColor rgb="FFFFC5C5"/>
      </patternFill>
    </fill>
    <fill>
      <patternFill patternType="solid">
        <fgColor rgb="FFD5EDFF"/>
        <bgColor rgb="FFD5EDFF"/>
      </patternFill>
    </fill>
    <fill>
      <patternFill patternType="solid">
        <fgColor theme="9" tint="0.39997558519241921"/>
        <bgColor rgb="FFE2EFD9"/>
      </patternFill>
    </fill>
    <fill>
      <patternFill patternType="solid">
        <fgColor rgb="FFFF0000"/>
        <bgColor indexed="64"/>
      </patternFill>
    </fill>
    <fill>
      <patternFill patternType="solid">
        <fgColor rgb="FF0070C0"/>
        <bgColor indexed="64"/>
      </patternFill>
    </fill>
    <fill>
      <patternFill patternType="solid">
        <fgColor theme="1"/>
        <bgColor indexed="64"/>
      </patternFill>
    </fill>
    <fill>
      <patternFill patternType="solid">
        <fgColor theme="1"/>
        <bgColor rgb="FF548135"/>
      </patternFill>
    </fill>
    <fill>
      <patternFill patternType="solid">
        <fgColor theme="1"/>
        <bgColor rgb="FFE2EFD9"/>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9" fontId="9" fillId="0" borderId="0" applyFont="0" applyFill="0" applyBorder="0" applyAlignment="0" applyProtection="0"/>
    <xf numFmtId="10" fontId="7" fillId="6" borderId="2"/>
    <xf numFmtId="10" fontId="13" fillId="7" borderId="2"/>
    <xf numFmtId="0" fontId="7" fillId="5" borderId="2"/>
    <xf numFmtId="0" fontId="7" fillId="8" borderId="2"/>
    <xf numFmtId="43" fontId="23" fillId="0" borderId="0" applyFont="0" applyFill="0" applyBorder="0" applyAlignment="0" applyProtection="0"/>
  </cellStyleXfs>
  <cellXfs count="116">
    <xf numFmtId="0" fontId="0" fillId="0" borderId="0" xfId="0"/>
    <xf numFmtId="10" fontId="1" fillId="0" borderId="1" xfId="0" applyNumberFormat="1" applyFont="1" applyBorder="1"/>
    <xf numFmtId="1" fontId="1" fillId="0" borderId="1" xfId="0" applyNumberFormat="1" applyFont="1" applyBorder="1"/>
    <xf numFmtId="2" fontId="1" fillId="0" borderId="1" xfId="0" applyNumberFormat="1" applyFont="1" applyBorder="1"/>
    <xf numFmtId="9" fontId="1" fillId="0" borderId="1" xfId="0" applyNumberFormat="1" applyFont="1" applyBorder="1"/>
    <xf numFmtId="0" fontId="3" fillId="0" borderId="1" xfId="0" applyFont="1" applyBorder="1"/>
    <xf numFmtId="10" fontId="3" fillId="0" borderId="1" xfId="0" applyNumberFormat="1" applyFont="1" applyBorder="1"/>
    <xf numFmtId="3" fontId="1" fillId="0" borderId="1" xfId="0" applyNumberFormat="1" applyFont="1" applyBorder="1"/>
    <xf numFmtId="0" fontId="4" fillId="0" borderId="1" xfId="0" applyFont="1" applyBorder="1" applyAlignment="1">
      <alignment wrapText="1"/>
    </xf>
    <xf numFmtId="10" fontId="4" fillId="0" borderId="1" xfId="0" applyNumberFormat="1" applyFont="1" applyBorder="1" applyAlignment="1">
      <alignment wrapText="1"/>
    </xf>
    <xf numFmtId="1" fontId="4" fillId="0" borderId="1" xfId="0" applyNumberFormat="1" applyFont="1" applyBorder="1" applyAlignment="1">
      <alignment wrapText="1"/>
    </xf>
    <xf numFmtId="2" fontId="4" fillId="0" borderId="1" xfId="0" applyNumberFormat="1" applyFont="1" applyBorder="1" applyAlignment="1">
      <alignment wrapText="1"/>
    </xf>
    <xf numFmtId="9" fontId="4" fillId="0" borderId="1" xfId="0" applyNumberFormat="1" applyFont="1" applyBorder="1" applyAlignment="1">
      <alignment wrapText="1"/>
    </xf>
    <xf numFmtId="0" fontId="4" fillId="0" borderId="1" xfId="0" applyFont="1" applyBorder="1"/>
    <xf numFmtId="0" fontId="1" fillId="5" borderId="2" xfId="0" applyFont="1" applyFill="1" applyBorder="1"/>
    <xf numFmtId="164" fontId="1" fillId="5" borderId="2" xfId="0" applyNumberFormat="1" applyFont="1" applyFill="1" applyBorder="1"/>
    <xf numFmtId="1" fontId="1" fillId="5" borderId="2" xfId="0" applyNumberFormat="1" applyFont="1" applyFill="1" applyBorder="1"/>
    <xf numFmtId="10" fontId="1" fillId="5" borderId="2" xfId="0" applyNumberFormat="1" applyFont="1" applyFill="1" applyBorder="1"/>
    <xf numFmtId="2" fontId="1" fillId="5" borderId="2" xfId="0" applyNumberFormat="1" applyFont="1" applyFill="1" applyBorder="1"/>
    <xf numFmtId="10" fontId="1" fillId="6" borderId="2" xfId="0" applyNumberFormat="1" applyFont="1" applyFill="1" applyBorder="1"/>
    <xf numFmtId="2" fontId="1" fillId="6" borderId="2" xfId="0" applyNumberFormat="1" applyFont="1" applyFill="1" applyBorder="1"/>
    <xf numFmtId="1" fontId="1" fillId="6" borderId="2" xfId="0" applyNumberFormat="1" applyFont="1" applyFill="1" applyBorder="1"/>
    <xf numFmtId="10" fontId="1" fillId="7" borderId="2" xfId="0" applyNumberFormat="1" applyFont="1" applyFill="1" applyBorder="1"/>
    <xf numFmtId="2" fontId="1" fillId="7" borderId="2" xfId="0" applyNumberFormat="1" applyFont="1" applyFill="1" applyBorder="1"/>
    <xf numFmtId="1" fontId="1" fillId="7" borderId="2" xfId="0" applyNumberFormat="1" applyFont="1" applyFill="1" applyBorder="1"/>
    <xf numFmtId="1" fontId="5" fillId="0" borderId="1" xfId="0" applyNumberFormat="1" applyFont="1" applyBorder="1"/>
    <xf numFmtId="165" fontId="5" fillId="0" borderId="1" xfId="0" applyNumberFormat="1" applyFont="1" applyBorder="1"/>
    <xf numFmtId="0" fontId="0" fillId="0" borderId="0" xfId="0"/>
    <xf numFmtId="0" fontId="1" fillId="0" borderId="1" xfId="0" applyFont="1" applyBorder="1"/>
    <xf numFmtId="10" fontId="6" fillId="0" borderId="1" xfId="0" applyNumberFormat="1" applyFont="1" applyBorder="1"/>
    <xf numFmtId="10" fontId="7" fillId="0" borderId="1" xfId="0" applyNumberFormat="1" applyFont="1" applyBorder="1"/>
    <xf numFmtId="0" fontId="6" fillId="0" borderId="1" xfId="0" applyFont="1" applyBorder="1" applyAlignment="1">
      <alignment wrapText="1"/>
    </xf>
    <xf numFmtId="2" fontId="6" fillId="0" borderId="1" xfId="0" applyNumberFormat="1" applyFont="1" applyBorder="1" applyAlignment="1">
      <alignment wrapText="1"/>
    </xf>
    <xf numFmtId="1" fontId="6" fillId="0" borderId="1" xfId="0" applyNumberFormat="1" applyFont="1" applyBorder="1" applyAlignment="1">
      <alignment wrapText="1"/>
    </xf>
    <xf numFmtId="0" fontId="0" fillId="0" borderId="0" xfId="0"/>
    <xf numFmtId="0" fontId="11" fillId="0" borderId="0" xfId="0" applyFont="1"/>
    <xf numFmtId="0" fontId="0" fillId="0" borderId="1" xfId="0" applyBorder="1"/>
    <xf numFmtId="0" fontId="10" fillId="0" borderId="1" xfId="0" applyFont="1" applyBorder="1"/>
    <xf numFmtId="0" fontId="10" fillId="0" borderId="1" xfId="0" applyFont="1" applyBorder="1" applyAlignment="1">
      <alignment wrapText="1"/>
    </xf>
    <xf numFmtId="1" fontId="0" fillId="0" borderId="1" xfId="0" applyNumberFormat="1" applyBorder="1"/>
    <xf numFmtId="1" fontId="10" fillId="0" borderId="1" xfId="0" applyNumberFormat="1" applyFont="1" applyBorder="1"/>
    <xf numFmtId="10" fontId="12" fillId="0" borderId="1" xfId="0" applyNumberFormat="1" applyFont="1" applyBorder="1" applyAlignment="1">
      <alignment wrapText="1"/>
    </xf>
    <xf numFmtId="9" fontId="12" fillId="0" borderId="1" xfId="0" applyNumberFormat="1" applyFont="1" applyBorder="1" applyAlignment="1">
      <alignment wrapText="1"/>
    </xf>
    <xf numFmtId="0" fontId="12" fillId="0" borderId="1" xfId="0" applyFont="1" applyBorder="1" applyAlignment="1">
      <alignment wrapText="1"/>
    </xf>
    <xf numFmtId="1" fontId="12" fillId="0" borderId="1" xfId="0" applyNumberFormat="1" applyFont="1" applyBorder="1" applyAlignment="1">
      <alignment wrapText="1"/>
    </xf>
    <xf numFmtId="2" fontId="12" fillId="0" borderId="1" xfId="0" applyNumberFormat="1" applyFont="1" applyBorder="1" applyAlignment="1">
      <alignment wrapText="1"/>
    </xf>
    <xf numFmtId="10" fontId="7" fillId="6" borderId="2" xfId="2"/>
    <xf numFmtId="1" fontId="14" fillId="6" borderId="2" xfId="0" applyNumberFormat="1" applyFont="1" applyFill="1" applyBorder="1"/>
    <xf numFmtId="10" fontId="13" fillId="7" borderId="2" xfId="3"/>
    <xf numFmtId="10" fontId="7" fillId="8" borderId="2" xfId="1" applyNumberFormat="1" applyFont="1" applyFill="1" applyBorder="1"/>
    <xf numFmtId="0" fontId="7" fillId="0" borderId="1" xfId="0" applyFont="1" applyBorder="1"/>
    <xf numFmtId="0" fontId="6" fillId="0" borderId="1" xfId="0" applyFont="1" applyBorder="1" applyAlignment="1">
      <alignment horizontal="left"/>
    </xf>
    <xf numFmtId="10" fontId="6" fillId="0" borderId="1" xfId="0" applyNumberFormat="1" applyFont="1" applyBorder="1" applyAlignment="1">
      <alignment horizontal="left"/>
    </xf>
    <xf numFmtId="0" fontId="15" fillId="4" borderId="2" xfId="0" applyFont="1" applyFill="1" applyBorder="1" applyAlignment="1">
      <alignment horizontal="left"/>
    </xf>
    <xf numFmtId="0" fontId="13" fillId="0" borderId="0" xfId="0" applyFont="1"/>
    <xf numFmtId="1" fontId="7" fillId="0" borderId="1" xfId="0" applyNumberFormat="1" applyFont="1" applyBorder="1"/>
    <xf numFmtId="164" fontId="1" fillId="0" borderId="1" xfId="0" applyNumberFormat="1" applyFont="1" applyBorder="1"/>
    <xf numFmtId="10" fontId="0" fillId="0" borderId="0" xfId="1" applyNumberFormat="1" applyFont="1"/>
    <xf numFmtId="0" fontId="15" fillId="0" borderId="0" xfId="0" applyFont="1"/>
    <xf numFmtId="164" fontId="0" fillId="0" borderId="0" xfId="0" applyNumberFormat="1"/>
    <xf numFmtId="1" fontId="14" fillId="7" borderId="2" xfId="0" applyNumberFormat="1" applyFont="1" applyFill="1" applyBorder="1"/>
    <xf numFmtId="0" fontId="16" fillId="0" borderId="0" xfId="0" applyFont="1"/>
    <xf numFmtId="0" fontId="0" fillId="0" borderId="0" xfId="0"/>
    <xf numFmtId="0" fontId="8" fillId="0" borderId="1" xfId="0" applyFont="1" applyBorder="1"/>
    <xf numFmtId="9" fontId="7" fillId="0" borderId="1" xfId="0" applyNumberFormat="1" applyFont="1" applyBorder="1"/>
    <xf numFmtId="0" fontId="21" fillId="12" borderId="1" xfId="0" applyFont="1" applyFill="1" applyBorder="1" applyAlignment="1">
      <alignment horizontal="center"/>
    </xf>
    <xf numFmtId="9" fontId="22" fillId="11" borderId="1" xfId="0" applyNumberFormat="1" applyFont="1" applyFill="1" applyBorder="1" applyAlignment="1">
      <alignment wrapText="1"/>
    </xf>
    <xf numFmtId="0" fontId="20" fillId="13" borderId="2" xfId="0" applyFont="1" applyFill="1" applyBorder="1"/>
    <xf numFmtId="0" fontId="19" fillId="11" borderId="0" xfId="0" applyFont="1" applyFill="1"/>
    <xf numFmtId="0" fontId="0" fillId="0" borderId="0" xfId="0"/>
    <xf numFmtId="0" fontId="9" fillId="0" borderId="0" xfId="0" applyFont="1"/>
    <xf numFmtId="166" fontId="0" fillId="0" borderId="0" xfId="6" applyNumberFormat="1" applyFont="1"/>
    <xf numFmtId="166" fontId="6" fillId="0" borderId="1" xfId="6" applyNumberFormat="1" applyFont="1" applyBorder="1" applyAlignment="1">
      <alignment horizontal="left"/>
    </xf>
    <xf numFmtId="166" fontId="10" fillId="0" borderId="0" xfId="6" applyNumberFormat="1" applyFont="1" applyAlignment="1">
      <alignment wrapText="1"/>
    </xf>
    <xf numFmtId="166" fontId="6" fillId="0" borderId="1" xfId="6" applyNumberFormat="1" applyFont="1" applyBorder="1" applyAlignment="1">
      <alignment wrapText="1"/>
    </xf>
    <xf numFmtId="166" fontId="7" fillId="8" borderId="2" xfId="6" applyNumberFormat="1" applyFont="1" applyFill="1" applyBorder="1"/>
    <xf numFmtId="166" fontId="0" fillId="0" borderId="1" xfId="6" applyNumberFormat="1" applyFont="1" applyBorder="1"/>
    <xf numFmtId="166" fontId="7" fillId="6" borderId="2" xfId="6" applyNumberFormat="1" applyFont="1" applyFill="1" applyBorder="1"/>
    <xf numFmtId="1" fontId="0" fillId="0" borderId="0" xfId="0" applyNumberFormat="1"/>
    <xf numFmtId="166" fontId="13" fillId="7" borderId="2" xfId="6" applyNumberFormat="1" applyFont="1" applyFill="1" applyBorder="1"/>
    <xf numFmtId="165" fontId="1" fillId="0" borderId="1" xfId="0" applyNumberFormat="1" applyFont="1" applyBorder="1"/>
    <xf numFmtId="166" fontId="3" fillId="0" borderId="1" xfId="6" applyNumberFormat="1" applyFont="1" applyBorder="1" applyAlignment="1">
      <alignment horizontal="left"/>
    </xf>
    <xf numFmtId="0" fontId="22" fillId="0" borderId="1" xfId="0" applyFont="1" applyBorder="1" applyAlignment="1">
      <alignment wrapText="1"/>
    </xf>
    <xf numFmtId="1" fontId="22" fillId="0" borderId="1" xfId="0" applyNumberFormat="1" applyFont="1" applyBorder="1" applyAlignment="1">
      <alignment wrapText="1"/>
    </xf>
    <xf numFmtId="10" fontId="22" fillId="0" borderId="1" xfId="0" applyNumberFormat="1" applyFont="1" applyBorder="1" applyAlignment="1">
      <alignment wrapText="1"/>
    </xf>
    <xf numFmtId="2" fontId="22" fillId="0" borderId="1" xfId="0" applyNumberFormat="1" applyFont="1" applyBorder="1" applyAlignment="1">
      <alignment wrapText="1"/>
    </xf>
    <xf numFmtId="9" fontId="22" fillId="0" borderId="1" xfId="0" applyNumberFormat="1" applyFont="1" applyBorder="1" applyAlignment="1">
      <alignment wrapText="1"/>
    </xf>
    <xf numFmtId="166" fontId="24" fillId="0" borderId="1" xfId="6" applyNumberFormat="1" applyFont="1" applyBorder="1" applyAlignment="1">
      <alignment wrapText="1"/>
    </xf>
    <xf numFmtId="166" fontId="22" fillId="0" borderId="1" xfId="6" applyNumberFormat="1" applyFont="1" applyBorder="1" applyAlignment="1">
      <alignment wrapText="1"/>
    </xf>
    <xf numFmtId="0" fontId="25" fillId="0" borderId="1" xfId="0" applyFont="1" applyBorder="1" applyAlignment="1">
      <alignment wrapText="1"/>
    </xf>
    <xf numFmtId="0" fontId="0" fillId="0" borderId="0" xfId="0"/>
    <xf numFmtId="0" fontId="10" fillId="0" borderId="0" xfId="0" applyFont="1"/>
    <xf numFmtId="0" fontId="0" fillId="0" borderId="0" xfId="0"/>
    <xf numFmtId="10" fontId="4" fillId="0" borderId="1" xfId="1" applyNumberFormat="1" applyFont="1" applyBorder="1" applyAlignment="1">
      <alignment wrapText="1"/>
    </xf>
    <xf numFmtId="10" fontId="13" fillId="7" borderId="2" xfId="1" applyNumberFormat="1" applyFont="1" applyFill="1" applyBorder="1"/>
    <xf numFmtId="0" fontId="0" fillId="11" borderId="0" xfId="0" applyFill="1"/>
    <xf numFmtId="0" fontId="0" fillId="11" borderId="1" xfId="0" applyFill="1" applyBorder="1" applyAlignment="1">
      <alignment wrapText="1"/>
    </xf>
    <xf numFmtId="0" fontId="4" fillId="11" borderId="1" xfId="0" applyFont="1" applyFill="1" applyBorder="1"/>
    <xf numFmtId="3" fontId="1" fillId="11" borderId="1" xfId="0" applyNumberFormat="1" applyFont="1" applyFill="1" applyBorder="1"/>
    <xf numFmtId="10" fontId="2" fillId="11" borderId="1" xfId="0" applyNumberFormat="1" applyFont="1" applyFill="1" applyBorder="1"/>
    <xf numFmtId="9" fontId="20" fillId="0" borderId="1" xfId="0" applyNumberFormat="1" applyFont="1" applyFill="1" applyBorder="1"/>
    <xf numFmtId="0" fontId="0" fillId="0" borderId="0" xfId="0" applyFill="1"/>
    <xf numFmtId="10" fontId="7" fillId="6" borderId="2" xfId="2" applyBorder="1"/>
    <xf numFmtId="10" fontId="13" fillId="7" borderId="2" xfId="3" applyBorder="1"/>
    <xf numFmtId="0" fontId="0" fillId="11" borderId="0" xfId="0" applyFill="1" applyBorder="1"/>
    <xf numFmtId="10" fontId="8" fillId="9" borderId="1" xfId="0" applyNumberFormat="1" applyFont="1" applyFill="1" applyBorder="1" applyAlignment="1">
      <alignment horizontal="center"/>
    </xf>
    <xf numFmtId="1" fontId="3" fillId="3" borderId="1" xfId="0" applyNumberFormat="1" applyFont="1" applyFill="1" applyBorder="1" applyAlignment="1">
      <alignment horizontal="center"/>
    </xf>
    <xf numFmtId="0" fontId="0" fillId="0" borderId="0" xfId="0"/>
    <xf numFmtId="0" fontId="8" fillId="2" borderId="1" xfId="0" applyFont="1" applyFill="1" applyBorder="1" applyAlignment="1">
      <alignment horizontal="center"/>
    </xf>
    <xf numFmtId="0" fontId="17" fillId="0" borderId="0" xfId="0" applyFont="1" applyAlignment="1">
      <alignment horizontal="left" wrapText="1"/>
    </xf>
    <xf numFmtId="0" fontId="0" fillId="0" borderId="0" xfId="0" applyAlignment="1">
      <alignment horizontal="left" wrapText="1"/>
    </xf>
    <xf numFmtId="0" fontId="18" fillId="0" borderId="1" xfId="0" applyFont="1" applyBorder="1" applyAlignment="1">
      <alignment horizontal="left" wrapText="1"/>
    </xf>
    <xf numFmtId="0" fontId="18" fillId="0" borderId="1" xfId="0" applyFont="1" applyBorder="1" applyAlignment="1">
      <alignment horizontal="left" vertical="center" wrapText="1"/>
    </xf>
    <xf numFmtId="10" fontId="6" fillId="9" borderId="1" xfId="0" applyNumberFormat="1" applyFont="1" applyFill="1" applyBorder="1" applyAlignment="1">
      <alignment horizontal="center"/>
    </xf>
    <xf numFmtId="10" fontId="6" fillId="10" borderId="1" xfId="0" applyNumberFormat="1" applyFont="1" applyFill="1" applyBorder="1" applyAlignment="1">
      <alignment horizontal="center"/>
    </xf>
    <xf numFmtId="0" fontId="17" fillId="0" borderId="1" xfId="0" applyFont="1" applyBorder="1" applyAlignment="1">
      <alignment horizontal="left" wrapText="1"/>
    </xf>
  </cellXfs>
  <cellStyles count="7">
    <cellStyle name="Blue Style 1" xfId="3"/>
    <cellStyle name="Comma" xfId="6" builtinId="3"/>
    <cellStyle name="Green Style 1" xfId="4"/>
    <cellStyle name="Normal" xfId="0" builtinId="0"/>
    <cellStyle name="Percent" xfId="1" builtinId="5"/>
    <cellStyle name="Red Style 1" xfId="2"/>
    <cellStyle name="Style 2" xf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63"/>
  <sheetViews>
    <sheetView tabSelected="1" zoomScale="80" zoomScaleNormal="80" workbookViewId="0">
      <pane xSplit="1" ySplit="11" topLeftCell="B12" activePane="bottomRight" state="frozen"/>
      <selection pane="topRight" activeCell="B1" sqref="B1"/>
      <selection pane="bottomLeft" activeCell="A15" sqref="A15"/>
      <selection pane="bottomRight" activeCell="A2" sqref="A2"/>
    </sheetView>
  </sheetViews>
  <sheetFormatPr defaultColWidth="17.28515625" defaultRowHeight="15.75" customHeight="1" x14ac:dyDescent="0.25"/>
  <cols>
    <col min="1" max="1" width="18.7109375" style="54" customWidth="1"/>
    <col min="2" max="4" width="12.42578125" style="71" customWidth="1"/>
    <col min="5" max="6" width="8.7109375" style="27" customWidth="1"/>
    <col min="7" max="7" width="8.140625" style="27" customWidth="1"/>
    <col min="8" max="8" width="8.5703125" style="27" customWidth="1"/>
    <col min="9" max="9" width="9.140625" style="27" customWidth="1"/>
    <col min="10" max="10" width="8.7109375" style="27" customWidth="1"/>
    <col min="11" max="11" width="9.140625" style="27" hidden="1" customWidth="1"/>
    <col min="12" max="12" width="9.140625" style="27" customWidth="1"/>
    <col min="13" max="15" width="9" style="27" hidden="1" customWidth="1"/>
    <col min="16" max="16" width="9" style="27" customWidth="1"/>
    <col min="17" max="18" width="9" style="27" hidden="1" customWidth="1"/>
    <col min="19" max="20" width="9" style="27" customWidth="1"/>
    <col min="21" max="21" width="5" style="68" customWidth="1"/>
    <col min="22" max="23" width="11.85546875" style="76" customWidth="1"/>
    <col min="24" max="24" width="9.7109375" style="27" customWidth="1"/>
    <col min="25" max="25" width="9.42578125" style="27" customWidth="1"/>
    <col min="26" max="27" width="9" style="27" hidden="1" customWidth="1"/>
    <col min="28" max="28" width="11.42578125" style="27" hidden="1" customWidth="1"/>
    <col min="29" max="29" width="9" style="27" hidden="1" customWidth="1"/>
    <col min="30" max="30" width="9" style="27" customWidth="1"/>
    <col min="31" max="32" width="9" style="27" hidden="1" customWidth="1"/>
    <col min="33" max="35" width="9" style="27" customWidth="1"/>
    <col min="36" max="37" width="10.85546875" style="78" customWidth="1"/>
    <col min="38" max="38" width="7.85546875" style="27" customWidth="1"/>
    <col min="39" max="39" width="10" style="27" customWidth="1"/>
    <col min="40" max="43" width="9" style="27" hidden="1" customWidth="1"/>
    <col min="44" max="44" width="9" style="27" customWidth="1"/>
    <col min="45" max="46" width="9" style="27" hidden="1" customWidth="1"/>
    <col min="47" max="49" width="9" style="27" customWidth="1"/>
    <col min="50" max="50" width="9.85546875" style="27" customWidth="1"/>
    <col min="51" max="51" width="9" style="27" customWidth="1"/>
    <col min="52" max="54" width="8.7109375" style="27" customWidth="1"/>
    <col min="55" max="55" width="7.42578125" style="27" customWidth="1"/>
    <col min="56" max="57" width="10.85546875" style="62" customWidth="1"/>
    <col min="58" max="58" width="10.42578125" style="34" customWidth="1"/>
    <col min="59" max="59" width="10" style="34" customWidth="1"/>
    <col min="60" max="63" width="9" style="34" hidden="1" customWidth="1"/>
    <col min="64" max="64" width="9" style="34" customWidth="1"/>
    <col min="65" max="66" width="9" style="34" hidden="1" customWidth="1"/>
    <col min="67" max="69" width="9" style="34" customWidth="1"/>
    <col min="70" max="70" width="8.85546875" style="27" customWidth="1"/>
    <col min="71" max="72" width="10.85546875" style="90" customWidth="1"/>
    <col min="73" max="73" width="10.42578125" style="90" customWidth="1"/>
    <col min="74" max="74" width="10" style="90" customWidth="1"/>
    <col min="75" max="78" width="9" style="90" hidden="1" customWidth="1"/>
    <col min="79" max="79" width="9" style="90" customWidth="1"/>
    <col min="80" max="81" width="9" style="90" hidden="1" customWidth="1"/>
    <col min="82" max="84" width="9" style="90" customWidth="1"/>
    <col min="85" max="16384" width="17.28515625" style="27"/>
  </cols>
  <sheetData>
    <row r="1" spans="1:84" ht="15" customHeight="1" x14ac:dyDescent="0.3">
      <c r="A1" s="63" t="s">
        <v>129</v>
      </c>
      <c r="G1" s="28"/>
      <c r="H1" s="28"/>
      <c r="I1" s="28"/>
      <c r="K1" s="28"/>
      <c r="L1" s="2"/>
      <c r="M1" s="1"/>
      <c r="N1" s="3"/>
      <c r="O1" s="4"/>
      <c r="P1" s="4"/>
      <c r="Q1" s="4"/>
      <c r="R1" s="4"/>
      <c r="S1" s="4"/>
      <c r="T1" s="4"/>
      <c r="U1" s="36"/>
      <c r="X1" s="1"/>
      <c r="Y1" s="1"/>
      <c r="Z1" s="4"/>
      <c r="AA1" s="4"/>
      <c r="AB1" s="3"/>
      <c r="AC1" s="2"/>
      <c r="AD1" s="2"/>
      <c r="AE1" s="2"/>
      <c r="AF1" s="2"/>
      <c r="AG1" s="2"/>
      <c r="AH1" s="2"/>
      <c r="AI1" s="2"/>
      <c r="AJ1" s="2"/>
      <c r="AK1" s="2"/>
      <c r="AL1" s="1"/>
      <c r="AM1" s="1"/>
      <c r="AN1" s="4"/>
      <c r="AO1" s="4"/>
      <c r="AP1" s="4"/>
      <c r="AQ1" s="4"/>
      <c r="AR1" s="4"/>
      <c r="AS1" s="2"/>
      <c r="AT1" s="3"/>
      <c r="AU1" s="3"/>
      <c r="AV1" s="3"/>
      <c r="AW1" s="3"/>
      <c r="AX1" s="2"/>
      <c r="AY1" s="1"/>
      <c r="BF1" s="1"/>
      <c r="BG1" s="1"/>
      <c r="BH1" s="4"/>
      <c r="BI1" s="4"/>
      <c r="BJ1" s="4"/>
      <c r="BK1" s="4"/>
      <c r="BL1" s="4"/>
      <c r="BM1" s="2"/>
      <c r="BN1" s="3"/>
      <c r="BO1" s="3"/>
      <c r="BP1" s="3"/>
      <c r="BQ1" s="3"/>
      <c r="BU1" s="1"/>
      <c r="BV1" s="1"/>
      <c r="BW1" s="4"/>
      <c r="BX1" s="4"/>
      <c r="BY1" s="4"/>
      <c r="BZ1" s="4"/>
      <c r="CA1" s="4"/>
      <c r="CB1" s="2"/>
      <c r="CC1" s="3"/>
      <c r="CD1" s="3"/>
      <c r="CE1" s="3"/>
      <c r="CF1" s="3"/>
    </row>
    <row r="2" spans="1:84" ht="15" customHeight="1" x14ac:dyDescent="0.25">
      <c r="I2" s="28"/>
      <c r="J2" s="29"/>
      <c r="K2" s="1"/>
      <c r="L2" s="2"/>
      <c r="N2" s="1"/>
      <c r="O2" s="4"/>
      <c r="P2" s="4"/>
      <c r="Q2" s="29"/>
      <c r="R2" s="6"/>
      <c r="S2" s="30" t="s">
        <v>108</v>
      </c>
      <c r="T2" s="6"/>
      <c r="U2" s="36"/>
      <c r="X2" s="29"/>
      <c r="Y2" s="56">
        <v>5.333333333333333</v>
      </c>
      <c r="Z2" s="4"/>
      <c r="AA2" s="4"/>
      <c r="AB2" s="3"/>
      <c r="AC2" s="2"/>
      <c r="AD2" s="2"/>
      <c r="AE2" s="2"/>
      <c r="AF2" s="2"/>
      <c r="AH2" s="56"/>
      <c r="AI2" s="30" t="s">
        <v>109</v>
      </c>
      <c r="AJ2" s="55"/>
      <c r="AK2" s="55"/>
      <c r="AM2" s="6"/>
      <c r="AN2" s="4"/>
      <c r="AO2" s="4"/>
      <c r="AP2" s="4"/>
      <c r="AQ2" s="4"/>
      <c r="AR2" s="4"/>
      <c r="AT2" s="3"/>
      <c r="AU2" s="56">
        <v>4.5</v>
      </c>
      <c r="AV2" s="3"/>
      <c r="AX2" s="2"/>
      <c r="AY2" s="1"/>
      <c r="BG2" s="6"/>
      <c r="BH2" s="4"/>
      <c r="BI2" s="4"/>
      <c r="BJ2" s="4"/>
      <c r="BK2" s="4"/>
      <c r="BL2" s="4"/>
      <c r="BN2" s="3"/>
      <c r="BP2" s="3"/>
      <c r="BQ2" s="56"/>
      <c r="BV2" s="6"/>
      <c r="BW2" s="4"/>
      <c r="BX2" s="4"/>
      <c r="BY2" s="4"/>
      <c r="BZ2" s="4"/>
      <c r="CA2" s="4"/>
      <c r="CC2" s="3"/>
      <c r="CE2" s="3"/>
      <c r="CF2" s="56"/>
    </row>
    <row r="3" spans="1:84" ht="15" customHeight="1" x14ac:dyDescent="0.25">
      <c r="B3" s="58" t="s">
        <v>111</v>
      </c>
      <c r="C3" s="27"/>
      <c r="D3" s="5"/>
      <c r="E3" s="28"/>
      <c r="I3" s="28"/>
      <c r="J3" s="29"/>
      <c r="K3" s="1"/>
      <c r="L3" s="2"/>
      <c r="N3" s="30"/>
      <c r="O3" s="4"/>
      <c r="P3" s="4"/>
      <c r="Q3" s="29"/>
      <c r="R3" s="6"/>
      <c r="S3" s="35" t="s">
        <v>110</v>
      </c>
      <c r="T3" s="6"/>
      <c r="U3" s="36"/>
      <c r="X3" s="29"/>
      <c r="Y3" s="59">
        <v>19</v>
      </c>
      <c r="Z3" s="4"/>
      <c r="AA3" s="4"/>
      <c r="AB3" s="3"/>
      <c r="AC3" s="2"/>
      <c r="AD3" s="2"/>
      <c r="AE3" s="2"/>
      <c r="AF3" s="2"/>
      <c r="AH3" s="2"/>
      <c r="AI3" s="55" t="s">
        <v>112</v>
      </c>
      <c r="AJ3" s="55"/>
      <c r="AK3" s="55"/>
      <c r="AM3" s="6"/>
      <c r="AN3" s="4"/>
      <c r="AO3" s="4"/>
      <c r="AP3" s="4"/>
      <c r="AQ3" s="4"/>
      <c r="AR3" s="4"/>
      <c r="AT3" s="3"/>
      <c r="AU3" s="2">
        <v>19</v>
      </c>
      <c r="AV3" s="3"/>
      <c r="AX3" s="2"/>
      <c r="AY3" s="1"/>
      <c r="BG3" s="6"/>
      <c r="BH3" s="4"/>
      <c r="BI3" s="4"/>
      <c r="BJ3" s="4"/>
      <c r="BK3" s="4"/>
      <c r="BL3" s="4"/>
      <c r="BN3" s="3"/>
      <c r="BP3" s="3"/>
      <c r="BQ3" s="2"/>
      <c r="BV3" s="6"/>
      <c r="BW3" s="4"/>
      <c r="BX3" s="4"/>
      <c r="BY3" s="4"/>
      <c r="BZ3" s="4"/>
      <c r="CA3" s="4"/>
      <c r="CC3" s="3"/>
      <c r="CE3" s="3"/>
      <c r="CF3" s="2"/>
    </row>
    <row r="4" spans="1:84" ht="15" customHeight="1" x14ac:dyDescent="0.25">
      <c r="B4" s="51" t="s">
        <v>106</v>
      </c>
      <c r="C4" s="27"/>
      <c r="D4" s="27">
        <f>SUM(T13:T63)</f>
        <v>251</v>
      </c>
      <c r="E4" s="57">
        <f>D4/(D4+D5)</f>
        <v>0.46654275092936803</v>
      </c>
      <c r="I4" s="2"/>
      <c r="N4" s="4"/>
      <c r="O4" s="4"/>
      <c r="P4" s="4"/>
      <c r="R4" s="30"/>
      <c r="S4" s="30" t="s">
        <v>113</v>
      </c>
      <c r="T4" s="30"/>
      <c r="U4" s="36"/>
      <c r="X4" s="1"/>
      <c r="Y4" s="56">
        <v>10.6</v>
      </c>
      <c r="Z4" s="4"/>
      <c r="AA4" s="4"/>
      <c r="AB4" s="3"/>
      <c r="AC4" s="2"/>
      <c r="AD4" s="2"/>
      <c r="AE4" s="2"/>
      <c r="AF4" s="2"/>
      <c r="AH4" s="2"/>
      <c r="AI4" s="55" t="s">
        <v>114</v>
      </c>
      <c r="AJ4" s="55"/>
      <c r="AK4" s="55"/>
      <c r="AL4" s="28"/>
      <c r="AM4" s="1"/>
      <c r="AN4" s="4"/>
      <c r="AO4" s="4"/>
      <c r="AP4" s="4"/>
      <c r="AQ4" s="4"/>
      <c r="AR4" s="4"/>
      <c r="AT4" s="3"/>
      <c r="AU4" s="2">
        <v>8</v>
      </c>
      <c r="AV4" s="3"/>
      <c r="AX4" s="2"/>
      <c r="AY4" s="1"/>
      <c r="BF4" s="28"/>
      <c r="BG4" s="1"/>
      <c r="BH4" s="4"/>
      <c r="BI4" s="4"/>
      <c r="BJ4" s="4"/>
      <c r="BK4" s="4"/>
      <c r="BL4" s="4"/>
      <c r="BN4" s="3"/>
      <c r="BP4" s="3"/>
      <c r="BQ4" s="2"/>
      <c r="BU4" s="28"/>
      <c r="BV4" s="1"/>
      <c r="BW4" s="4"/>
      <c r="BX4" s="4"/>
      <c r="BY4" s="4"/>
      <c r="BZ4" s="4"/>
      <c r="CA4" s="4"/>
      <c r="CC4" s="3"/>
      <c r="CE4" s="3"/>
      <c r="CF4" s="2"/>
    </row>
    <row r="5" spans="1:84" ht="15" customHeight="1" x14ac:dyDescent="0.25">
      <c r="A5" s="51"/>
      <c r="B5" s="51" t="s">
        <v>107</v>
      </c>
      <c r="C5" s="27"/>
      <c r="D5" s="27">
        <f>SUM(S13:S63)</f>
        <v>287</v>
      </c>
      <c r="E5" s="57">
        <f>D5/(D5+D4)</f>
        <v>0.53345724907063197</v>
      </c>
      <c r="F5" s="5"/>
      <c r="G5" s="5"/>
      <c r="H5" s="28"/>
      <c r="I5" s="2"/>
      <c r="J5" s="1"/>
      <c r="K5" s="3"/>
      <c r="M5" s="28"/>
      <c r="N5" s="2"/>
      <c r="O5" s="28"/>
      <c r="P5" s="28"/>
      <c r="R5" s="30"/>
      <c r="S5" s="30"/>
      <c r="T5" s="30"/>
      <c r="U5" s="36"/>
      <c r="X5" s="1"/>
      <c r="Y5" s="4"/>
      <c r="Z5" s="4"/>
      <c r="AA5" s="4"/>
      <c r="AB5" s="3"/>
      <c r="AC5" s="2"/>
      <c r="AD5" s="2"/>
      <c r="AE5" s="2"/>
      <c r="AF5" s="2"/>
      <c r="AG5" s="2"/>
      <c r="AH5" s="2"/>
      <c r="AI5" s="2"/>
      <c r="AJ5" s="2"/>
      <c r="AK5" s="2"/>
      <c r="AL5" s="28"/>
      <c r="AM5" s="1"/>
      <c r="AN5" s="4"/>
      <c r="AO5" s="4"/>
      <c r="AP5" s="4"/>
      <c r="AQ5" s="4"/>
      <c r="AR5" s="4"/>
      <c r="AS5" s="2"/>
      <c r="AT5" s="3"/>
      <c r="AU5" s="3"/>
      <c r="AV5" s="3"/>
      <c r="AW5" s="3"/>
      <c r="AX5" s="2"/>
      <c r="AY5" s="1"/>
      <c r="BF5" s="28"/>
      <c r="BG5" s="1"/>
      <c r="BH5" s="4"/>
      <c r="BI5" s="4"/>
      <c r="BJ5" s="4"/>
      <c r="BK5" s="4"/>
      <c r="BL5" s="4"/>
      <c r="BM5" s="2"/>
      <c r="BN5" s="3"/>
      <c r="BO5" s="3"/>
      <c r="BP5" s="3"/>
      <c r="BQ5" s="3"/>
      <c r="BV5" s="1"/>
      <c r="BW5" s="4"/>
      <c r="BX5" s="4"/>
      <c r="BY5" s="4"/>
      <c r="BZ5" s="4"/>
      <c r="CA5" s="4"/>
      <c r="CB5" s="2"/>
      <c r="CC5" s="3"/>
      <c r="CD5" s="3"/>
      <c r="CE5" s="3"/>
      <c r="CF5" s="3"/>
    </row>
    <row r="6" spans="1:84" ht="15" customHeight="1" x14ac:dyDescent="0.25">
      <c r="A6" s="51"/>
      <c r="G6" s="5"/>
      <c r="H6" s="28"/>
      <c r="K6" s="28"/>
      <c r="M6" s="28"/>
      <c r="N6" s="2"/>
      <c r="O6" s="28"/>
      <c r="P6" s="28"/>
      <c r="R6" s="4"/>
      <c r="S6" s="4"/>
      <c r="T6" s="4"/>
      <c r="U6" s="36"/>
      <c r="X6" s="1"/>
      <c r="Y6" s="4"/>
      <c r="Z6" s="4"/>
      <c r="AA6" s="4"/>
      <c r="AB6" s="3"/>
      <c r="AC6" s="2"/>
      <c r="AD6" s="2"/>
      <c r="AE6" s="2"/>
      <c r="AF6" s="2"/>
      <c r="AG6" s="2"/>
      <c r="AH6" s="2"/>
      <c r="AI6" s="2"/>
      <c r="AJ6" s="2"/>
      <c r="AK6" s="2"/>
      <c r="AL6" s="28"/>
      <c r="AM6" s="1"/>
      <c r="AN6" s="4"/>
      <c r="AO6" s="4"/>
      <c r="AP6" s="4"/>
      <c r="AQ6" s="4"/>
      <c r="AR6" s="4"/>
      <c r="AS6" s="2"/>
      <c r="AT6" s="3"/>
      <c r="AU6" s="3"/>
      <c r="AV6" s="3"/>
      <c r="AW6" s="3"/>
      <c r="AX6" s="2"/>
      <c r="AY6" s="1"/>
      <c r="BF6" s="28"/>
      <c r="BG6" s="1"/>
      <c r="BH6" s="4"/>
      <c r="BI6" s="4"/>
      <c r="BJ6" s="4"/>
      <c r="BK6" s="4"/>
      <c r="BL6" s="4"/>
      <c r="BM6" s="2"/>
      <c r="BN6" s="3"/>
      <c r="BO6" s="3"/>
      <c r="BP6" s="3"/>
      <c r="BQ6" s="3"/>
      <c r="BU6" s="28"/>
      <c r="BV6" s="1"/>
      <c r="BW6" s="4"/>
      <c r="BX6" s="4"/>
      <c r="BY6" s="4"/>
      <c r="BZ6" s="4"/>
      <c r="CA6" s="4"/>
      <c r="CB6" s="2"/>
      <c r="CC6" s="3"/>
      <c r="CD6" s="3"/>
      <c r="CE6" s="3"/>
      <c r="CF6" s="3"/>
    </row>
    <row r="7" spans="1:84" ht="15" customHeight="1" x14ac:dyDescent="0.25">
      <c r="B7" s="52" t="s">
        <v>0</v>
      </c>
      <c r="C7" s="81"/>
      <c r="D7" s="72"/>
      <c r="E7" s="2">
        <f>SUM(AX13:AX63)</f>
        <v>90</v>
      </c>
      <c r="G7" s="5"/>
      <c r="H7" s="28"/>
      <c r="K7" s="3"/>
      <c r="M7" s="28"/>
      <c r="N7" s="2"/>
      <c r="O7" s="28"/>
      <c r="P7" s="28"/>
      <c r="R7" s="4"/>
      <c r="S7" s="4"/>
      <c r="T7" s="4"/>
      <c r="U7" s="100"/>
      <c r="X7" s="1"/>
      <c r="Y7" s="4"/>
      <c r="Z7" s="4"/>
      <c r="AA7" s="4"/>
      <c r="AB7" s="3"/>
      <c r="AC7" s="2"/>
      <c r="AD7" s="2"/>
      <c r="AE7" s="2"/>
      <c r="AF7" s="2"/>
      <c r="AG7" s="2"/>
      <c r="AH7" s="2"/>
      <c r="AI7" s="2"/>
      <c r="AJ7" s="2"/>
      <c r="AK7" s="2"/>
      <c r="AL7" s="28"/>
      <c r="AM7" s="1"/>
      <c r="AN7" s="4"/>
      <c r="AO7" s="4"/>
      <c r="AP7" s="4"/>
      <c r="AQ7" s="4"/>
      <c r="AR7" s="4"/>
      <c r="AS7" s="2"/>
      <c r="AT7" s="3"/>
      <c r="AU7" s="3"/>
      <c r="AV7" s="3"/>
      <c r="AW7" s="3"/>
      <c r="AX7" s="2"/>
      <c r="AY7" s="1"/>
      <c r="BC7" s="101"/>
      <c r="BD7" s="28" t="s">
        <v>171</v>
      </c>
      <c r="BG7" s="1"/>
      <c r="BH7" s="4"/>
      <c r="BI7" s="4"/>
      <c r="BJ7" s="4"/>
      <c r="BK7" s="4"/>
      <c r="BL7" s="4"/>
      <c r="BM7" s="2"/>
      <c r="BN7" s="3"/>
      <c r="BO7" s="3"/>
      <c r="BP7" s="3"/>
      <c r="BQ7" s="3"/>
      <c r="BS7" s="28" t="s">
        <v>161</v>
      </c>
      <c r="BV7" s="1"/>
      <c r="BW7" s="4"/>
      <c r="BX7" s="4"/>
      <c r="BY7" s="4"/>
      <c r="BZ7" s="4"/>
      <c r="CA7" s="4"/>
      <c r="CB7" s="2"/>
      <c r="CC7" s="3"/>
      <c r="CD7" s="3"/>
      <c r="CE7" s="3"/>
      <c r="CF7" s="3"/>
    </row>
    <row r="8" spans="1:84" ht="15" customHeight="1" x14ac:dyDescent="0.25">
      <c r="B8" s="51" t="s">
        <v>1</v>
      </c>
      <c r="C8" s="81"/>
      <c r="D8" s="72"/>
      <c r="E8" s="2">
        <f>COUNTIF(AX13:AX63,0)</f>
        <v>24</v>
      </c>
      <c r="F8" s="5"/>
      <c r="G8" s="5"/>
      <c r="H8" s="28"/>
      <c r="J8" s="3"/>
      <c r="N8" s="4"/>
      <c r="O8" s="4"/>
      <c r="P8" s="4"/>
      <c r="R8" s="4"/>
      <c r="S8" s="4"/>
      <c r="T8" s="4"/>
      <c r="U8" s="100"/>
      <c r="X8" s="64" t="s">
        <v>134</v>
      </c>
      <c r="Y8" s="35"/>
      <c r="AA8" s="4"/>
      <c r="AB8" s="3"/>
      <c r="AC8" s="2"/>
      <c r="AD8" s="2"/>
      <c r="AE8" s="2"/>
      <c r="AF8" s="2"/>
      <c r="AG8" s="2"/>
      <c r="AH8" s="2"/>
      <c r="AI8" s="2"/>
      <c r="AJ8" s="2"/>
      <c r="AK8" s="2"/>
      <c r="AN8" s="4"/>
      <c r="AO8" s="4"/>
      <c r="AP8" s="4"/>
      <c r="AQ8" s="4"/>
      <c r="AR8" s="4"/>
      <c r="AS8" s="2"/>
      <c r="AT8" s="3"/>
      <c r="AU8" s="3"/>
      <c r="AV8" s="3"/>
      <c r="AW8" s="3"/>
      <c r="AX8" s="2"/>
      <c r="AY8" s="1"/>
      <c r="BC8" s="101"/>
      <c r="BD8" s="70" t="s">
        <v>140</v>
      </c>
      <c r="BH8" s="4"/>
      <c r="BI8" s="4"/>
      <c r="BJ8" s="4"/>
      <c r="BK8" s="4"/>
      <c r="BL8" s="4"/>
      <c r="BM8" s="2"/>
      <c r="BN8" s="3"/>
      <c r="BO8" s="3"/>
      <c r="BP8" s="3"/>
      <c r="BQ8" s="3"/>
      <c r="BS8" s="70" t="s">
        <v>162</v>
      </c>
      <c r="BW8" s="4"/>
      <c r="BX8" s="4"/>
      <c r="BY8" s="4"/>
      <c r="BZ8" s="4"/>
      <c r="CA8" s="4"/>
      <c r="CB8" s="2"/>
      <c r="CC8" s="3"/>
      <c r="CD8" s="3"/>
      <c r="CE8" s="3"/>
      <c r="CF8" s="3"/>
    </row>
    <row r="9" spans="1:84" ht="15" customHeight="1" x14ac:dyDescent="0.25">
      <c r="A9" s="50"/>
      <c r="G9" s="28"/>
      <c r="H9" s="28"/>
      <c r="J9" s="3"/>
      <c r="N9" s="4"/>
      <c r="O9" s="4"/>
      <c r="P9" s="4"/>
      <c r="R9" s="4"/>
      <c r="S9" s="4"/>
      <c r="T9" s="4"/>
      <c r="U9" s="100"/>
      <c r="Z9" s="4"/>
      <c r="AA9" s="4"/>
      <c r="AB9" s="3"/>
      <c r="AC9" s="2"/>
      <c r="AD9" s="2"/>
      <c r="AE9" s="2"/>
      <c r="AF9" s="2"/>
      <c r="AG9" s="2"/>
      <c r="AH9" s="2"/>
      <c r="AI9" s="2"/>
      <c r="AJ9" s="2"/>
      <c r="AK9" s="2"/>
      <c r="AN9" s="4"/>
      <c r="AO9" s="4"/>
      <c r="AP9" s="4"/>
      <c r="AQ9" s="4"/>
      <c r="AR9" s="4"/>
      <c r="AS9" s="2"/>
      <c r="AT9" s="3"/>
      <c r="AU9" s="3"/>
      <c r="AV9" s="3"/>
      <c r="AW9" s="3"/>
      <c r="AX9" s="2"/>
      <c r="AY9" s="1"/>
      <c r="BC9" s="101"/>
      <c r="BH9" s="4"/>
      <c r="BI9" s="4"/>
      <c r="BJ9" s="4"/>
      <c r="BK9" s="4"/>
      <c r="BL9" s="4"/>
      <c r="BM9" s="2"/>
      <c r="BN9" s="3"/>
      <c r="BO9" s="3"/>
      <c r="BP9" s="3"/>
      <c r="BQ9" s="3"/>
      <c r="BS9" s="90">
        <v>0.51964519317230662</v>
      </c>
      <c r="BT9" s="90">
        <v>0.48035480682769338</v>
      </c>
      <c r="BU9" s="28">
        <f>BS9-BT9</f>
        <v>3.9290386344613237E-2</v>
      </c>
      <c r="BW9" s="4"/>
      <c r="BX9" s="4"/>
      <c r="BY9" s="4"/>
      <c r="BZ9" s="4"/>
      <c r="CA9" s="4"/>
      <c r="CB9" s="2"/>
      <c r="CC9" s="3"/>
      <c r="CD9" s="3"/>
      <c r="CE9" s="3"/>
      <c r="CF9" s="3"/>
    </row>
    <row r="10" spans="1:84" ht="15.75" customHeight="1" x14ac:dyDescent="0.3">
      <c r="A10" s="50"/>
      <c r="G10" s="28"/>
      <c r="H10" s="28"/>
      <c r="I10" s="108" t="s">
        <v>135</v>
      </c>
      <c r="J10" s="108"/>
      <c r="K10" s="108"/>
      <c r="L10" s="108"/>
      <c r="M10" s="108"/>
      <c r="N10" s="108"/>
      <c r="O10" s="108"/>
      <c r="P10" s="108"/>
      <c r="Q10" s="108"/>
      <c r="R10" s="108"/>
      <c r="S10" s="108"/>
      <c r="T10" s="108"/>
      <c r="U10" s="65"/>
      <c r="V10" s="105" t="s">
        <v>133</v>
      </c>
      <c r="W10" s="105"/>
      <c r="X10" s="105"/>
      <c r="Y10" s="105"/>
      <c r="Z10" s="105"/>
      <c r="AA10" s="105"/>
      <c r="AB10" s="105"/>
      <c r="AC10" s="105"/>
      <c r="AD10" s="105"/>
      <c r="AE10" s="105"/>
      <c r="AF10" s="105"/>
      <c r="AG10" s="105"/>
      <c r="AH10" s="105"/>
      <c r="AI10" s="105"/>
      <c r="AJ10" s="105" t="s">
        <v>136</v>
      </c>
      <c r="AK10" s="105"/>
      <c r="AL10" s="105"/>
      <c r="AM10" s="105"/>
      <c r="AN10" s="105"/>
      <c r="AO10" s="105"/>
      <c r="AP10" s="105"/>
      <c r="AQ10" s="105"/>
      <c r="AR10" s="105"/>
      <c r="AS10" s="105"/>
      <c r="AT10" s="105"/>
      <c r="AU10" s="105"/>
      <c r="AV10" s="105"/>
      <c r="AW10" s="105"/>
      <c r="AX10" s="106" t="s">
        <v>3</v>
      </c>
      <c r="AY10" s="107"/>
      <c r="BC10" s="95"/>
      <c r="BD10" s="105" t="s">
        <v>137</v>
      </c>
      <c r="BE10" s="105"/>
      <c r="BF10" s="105"/>
      <c r="BG10" s="105"/>
      <c r="BH10" s="105"/>
      <c r="BI10" s="105"/>
      <c r="BJ10" s="105"/>
      <c r="BK10" s="105"/>
      <c r="BL10" s="105"/>
      <c r="BM10" s="105"/>
      <c r="BN10" s="105"/>
      <c r="BO10" s="105"/>
      <c r="BP10" s="105"/>
      <c r="BQ10" s="105"/>
      <c r="BS10" s="105" t="s">
        <v>160</v>
      </c>
      <c r="BT10" s="105"/>
      <c r="BU10" s="105"/>
      <c r="BV10" s="105"/>
      <c r="BW10" s="105"/>
      <c r="BX10" s="105"/>
      <c r="BY10" s="105"/>
      <c r="BZ10" s="105"/>
      <c r="CA10" s="105"/>
      <c r="CB10" s="105"/>
      <c r="CC10" s="105"/>
      <c r="CD10" s="105"/>
      <c r="CE10" s="105"/>
      <c r="CF10" s="105"/>
    </row>
    <row r="11" spans="1:84" ht="130.5" customHeight="1" x14ac:dyDescent="0.25">
      <c r="A11" s="31" t="s">
        <v>4</v>
      </c>
      <c r="B11" s="73" t="s">
        <v>144</v>
      </c>
      <c r="C11" s="88" t="s">
        <v>142</v>
      </c>
      <c r="D11" s="88" t="s">
        <v>143</v>
      </c>
      <c r="E11" s="82" t="s">
        <v>6</v>
      </c>
      <c r="F11" s="82" t="s">
        <v>5</v>
      </c>
      <c r="G11" s="82" t="s">
        <v>8</v>
      </c>
      <c r="H11" s="82" t="s">
        <v>7</v>
      </c>
      <c r="I11" s="82" t="s">
        <v>13</v>
      </c>
      <c r="J11" s="82" t="s">
        <v>126</v>
      </c>
      <c r="K11" s="82" t="s">
        <v>14</v>
      </c>
      <c r="L11" s="83" t="s">
        <v>127</v>
      </c>
      <c r="M11" s="84" t="s">
        <v>17</v>
      </c>
      <c r="N11" s="85" t="s">
        <v>18</v>
      </c>
      <c r="O11" s="86" t="s">
        <v>102</v>
      </c>
      <c r="P11" s="86" t="s">
        <v>128</v>
      </c>
      <c r="Q11" s="86" t="s">
        <v>20</v>
      </c>
      <c r="R11" s="86" t="s">
        <v>21</v>
      </c>
      <c r="S11" s="86" t="s">
        <v>130</v>
      </c>
      <c r="T11" s="86" t="s">
        <v>131</v>
      </c>
      <c r="U11" s="66"/>
      <c r="V11" s="87" t="s">
        <v>148</v>
      </c>
      <c r="W11" s="87" t="s">
        <v>147</v>
      </c>
      <c r="X11" s="9" t="s">
        <v>167</v>
      </c>
      <c r="Y11" s="9" t="s">
        <v>168</v>
      </c>
      <c r="Z11" s="12" t="s">
        <v>22</v>
      </c>
      <c r="AA11" s="12" t="s">
        <v>23</v>
      </c>
      <c r="AB11" s="32" t="s">
        <v>24</v>
      </c>
      <c r="AC11" s="12" t="s">
        <v>19</v>
      </c>
      <c r="AD11" s="42" t="s">
        <v>103</v>
      </c>
      <c r="AE11" s="44" t="s">
        <v>25</v>
      </c>
      <c r="AF11" s="10" t="s">
        <v>21</v>
      </c>
      <c r="AG11" s="44" t="s">
        <v>98</v>
      </c>
      <c r="AH11" s="44" t="s">
        <v>99</v>
      </c>
      <c r="AI11" s="44" t="s">
        <v>100</v>
      </c>
      <c r="AJ11" s="10" t="s">
        <v>145</v>
      </c>
      <c r="AK11" s="10" t="s">
        <v>146</v>
      </c>
      <c r="AL11" s="9" t="s">
        <v>169</v>
      </c>
      <c r="AM11" s="9" t="s">
        <v>170</v>
      </c>
      <c r="AN11" s="12" t="s">
        <v>22</v>
      </c>
      <c r="AO11" s="12" t="s">
        <v>17</v>
      </c>
      <c r="AP11" s="12" t="s">
        <v>18</v>
      </c>
      <c r="AQ11" s="12" t="s">
        <v>19</v>
      </c>
      <c r="AR11" s="42" t="s">
        <v>103</v>
      </c>
      <c r="AS11" s="44" t="s">
        <v>25</v>
      </c>
      <c r="AT11" s="11" t="s">
        <v>26</v>
      </c>
      <c r="AU11" s="45" t="s">
        <v>98</v>
      </c>
      <c r="AV11" s="45" t="s">
        <v>99</v>
      </c>
      <c r="AW11" s="45" t="s">
        <v>101</v>
      </c>
      <c r="AX11" s="33" t="s">
        <v>27</v>
      </c>
      <c r="AY11" s="9" t="s">
        <v>28</v>
      </c>
      <c r="AZ11" s="8" t="s">
        <v>149</v>
      </c>
      <c r="BA11" s="11" t="s">
        <v>30</v>
      </c>
      <c r="BB11" s="8" t="s">
        <v>31</v>
      </c>
      <c r="BC11" s="96"/>
      <c r="BD11" s="89" t="s">
        <v>150</v>
      </c>
      <c r="BE11" s="89" t="s">
        <v>151</v>
      </c>
      <c r="BF11" s="41" t="s">
        <v>138</v>
      </c>
      <c r="BG11" s="41" t="s">
        <v>139</v>
      </c>
      <c r="BH11" s="12" t="s">
        <v>22</v>
      </c>
      <c r="BI11" s="12" t="s">
        <v>17</v>
      </c>
      <c r="BJ11" s="12" t="s">
        <v>18</v>
      </c>
      <c r="BK11" s="12" t="s">
        <v>19</v>
      </c>
      <c r="BL11" s="42" t="s">
        <v>103</v>
      </c>
      <c r="BM11" s="44" t="s">
        <v>25</v>
      </c>
      <c r="BN11" s="11" t="s">
        <v>26</v>
      </c>
      <c r="BO11" s="45" t="s">
        <v>98</v>
      </c>
      <c r="BP11" s="45" t="s">
        <v>99</v>
      </c>
      <c r="BQ11" s="11" t="s">
        <v>141</v>
      </c>
      <c r="BS11" s="89" t="s">
        <v>163</v>
      </c>
      <c r="BT11" s="89" t="s">
        <v>164</v>
      </c>
      <c r="BU11" s="9" t="s">
        <v>165</v>
      </c>
      <c r="BV11" s="9" t="s">
        <v>166</v>
      </c>
      <c r="BW11" s="12" t="s">
        <v>22</v>
      </c>
      <c r="BX11" s="12" t="s">
        <v>17</v>
      </c>
      <c r="BY11" s="12" t="s">
        <v>18</v>
      </c>
      <c r="BZ11" s="12" t="s">
        <v>19</v>
      </c>
      <c r="CA11" s="42" t="s">
        <v>103</v>
      </c>
      <c r="CB11" s="44" t="s">
        <v>25</v>
      </c>
      <c r="CC11" s="11" t="s">
        <v>26</v>
      </c>
      <c r="CD11" s="45" t="s">
        <v>98</v>
      </c>
      <c r="CE11" s="45" t="s">
        <v>99</v>
      </c>
      <c r="CF11" s="11" t="s">
        <v>141</v>
      </c>
    </row>
    <row r="12" spans="1:84" s="34" customFormat="1" ht="30" customHeight="1" x14ac:dyDescent="0.25">
      <c r="A12" s="31" t="s">
        <v>132</v>
      </c>
      <c r="B12" s="74"/>
      <c r="C12" s="74">
        <f>SUM(C13:C63)</f>
        <v>65918507</v>
      </c>
      <c r="D12" s="74">
        <f>SUM(D13:D63)</f>
        <v>60934407</v>
      </c>
      <c r="E12" s="31"/>
      <c r="F12" s="31"/>
      <c r="G12" s="93">
        <f>C12/(C12+D12)</f>
        <v>0.51964519317230662</v>
      </c>
      <c r="H12" s="93">
        <f>D12/(C12+D12)</f>
        <v>0.48035480682769338</v>
      </c>
      <c r="I12" s="8">
        <f>SUM(I13:I70)</f>
        <v>538</v>
      </c>
      <c r="J12" s="8"/>
      <c r="K12" s="8"/>
      <c r="L12" s="8">
        <f t="shared" ref="L12:T12" si="0">SUM(L13:L70)</f>
        <v>307</v>
      </c>
      <c r="M12" s="8">
        <f t="shared" si="0"/>
        <v>4.8279296532554019</v>
      </c>
      <c r="N12" s="8">
        <f t="shared" si="0"/>
        <v>321.8619768836935</v>
      </c>
      <c r="O12" s="8">
        <f t="shared" si="0"/>
        <v>296</v>
      </c>
      <c r="P12" s="8">
        <f t="shared" si="0"/>
        <v>124</v>
      </c>
      <c r="Q12" s="8">
        <f t="shared" si="0"/>
        <v>431</v>
      </c>
      <c r="R12" s="8">
        <f t="shared" si="0"/>
        <v>107</v>
      </c>
      <c r="S12" s="8">
        <f t="shared" si="0"/>
        <v>287</v>
      </c>
      <c r="T12" s="8">
        <f t="shared" si="0"/>
        <v>251</v>
      </c>
      <c r="U12" s="66"/>
      <c r="V12" s="76"/>
      <c r="W12" s="76"/>
      <c r="X12" s="9"/>
      <c r="Y12" s="9"/>
      <c r="Z12" s="12"/>
      <c r="AA12" s="12"/>
      <c r="AB12" s="32"/>
      <c r="AC12" s="12"/>
      <c r="AD12" s="8">
        <f t="shared" ref="AD12:AI12" si="1">SUM(AD13:AD70)</f>
        <v>111</v>
      </c>
      <c r="AE12" s="8">
        <f t="shared" si="1"/>
        <v>418</v>
      </c>
      <c r="AF12" s="8">
        <f t="shared" si="1"/>
        <v>120</v>
      </c>
      <c r="AG12" s="8">
        <f t="shared" si="1"/>
        <v>237</v>
      </c>
      <c r="AH12" s="8">
        <f t="shared" si="1"/>
        <v>301</v>
      </c>
      <c r="AI12" s="8">
        <f t="shared" si="1"/>
        <v>50</v>
      </c>
      <c r="AJ12" s="10"/>
      <c r="AK12" s="10"/>
      <c r="AL12" s="9"/>
      <c r="AM12" s="9"/>
      <c r="AN12" s="12"/>
      <c r="AO12" s="12"/>
      <c r="AP12" s="12"/>
      <c r="AQ12" s="12"/>
      <c r="AR12" s="8">
        <f t="shared" ref="AR12:AX12" si="2">SUM(AR13:AR70)</f>
        <v>135</v>
      </c>
      <c r="AS12" s="8">
        <f t="shared" si="2"/>
        <v>442</v>
      </c>
      <c r="AT12" s="8">
        <f t="shared" si="2"/>
        <v>96</v>
      </c>
      <c r="AU12" s="8">
        <f t="shared" si="2"/>
        <v>327</v>
      </c>
      <c r="AV12" s="8">
        <f t="shared" si="2"/>
        <v>211</v>
      </c>
      <c r="AW12" s="8">
        <f t="shared" si="2"/>
        <v>40</v>
      </c>
      <c r="AX12" s="8">
        <f t="shared" si="2"/>
        <v>90</v>
      </c>
      <c r="AY12" s="9"/>
      <c r="AZ12" s="8"/>
      <c r="BA12" s="11"/>
      <c r="BB12" s="8"/>
      <c r="BC12" s="97"/>
      <c r="BD12" s="13"/>
      <c r="BE12" s="13"/>
      <c r="BF12" s="9"/>
      <c r="BG12" s="9"/>
      <c r="BH12" s="12"/>
      <c r="BI12" s="12"/>
      <c r="BJ12" s="12"/>
      <c r="BK12" s="12"/>
      <c r="BL12" s="8">
        <f t="shared" ref="BL12:BQ12" si="3">SUM(BL13:BL70)</f>
        <v>105</v>
      </c>
      <c r="BM12" s="8">
        <f t="shared" si="3"/>
        <v>412</v>
      </c>
      <c r="BN12" s="8">
        <f t="shared" si="3"/>
        <v>126</v>
      </c>
      <c r="BO12" s="8">
        <f t="shared" si="3"/>
        <v>267</v>
      </c>
      <c r="BP12" s="8">
        <f t="shared" si="3"/>
        <v>271</v>
      </c>
      <c r="BQ12" s="8">
        <f t="shared" si="3"/>
        <v>20</v>
      </c>
      <c r="BS12" s="13"/>
      <c r="BT12" s="13"/>
      <c r="BU12" s="9"/>
      <c r="BV12" s="9"/>
      <c r="BW12" s="12"/>
      <c r="BX12" s="12"/>
      <c r="BY12" s="12"/>
      <c r="BZ12" s="12"/>
      <c r="CA12" s="8">
        <f t="shared" ref="CA12:CF12" si="4">SUM(CA13:CA70)</f>
        <v>111</v>
      </c>
      <c r="CB12" s="8">
        <f t="shared" si="4"/>
        <v>418</v>
      </c>
      <c r="CC12" s="8">
        <f t="shared" si="4"/>
        <v>120</v>
      </c>
      <c r="CD12" s="8">
        <f t="shared" si="4"/>
        <v>223</v>
      </c>
      <c r="CE12" s="8">
        <f t="shared" si="4"/>
        <v>315</v>
      </c>
      <c r="CF12" s="8">
        <f t="shared" si="4"/>
        <v>64</v>
      </c>
    </row>
    <row r="13" spans="1:84" ht="15" customHeight="1" x14ac:dyDescent="0.25">
      <c r="A13" s="53" t="s">
        <v>59</v>
      </c>
      <c r="B13" s="75">
        <v>2074338</v>
      </c>
      <c r="C13" s="75">
        <v>795696</v>
      </c>
      <c r="D13" s="75">
        <v>1255925</v>
      </c>
      <c r="E13" s="49">
        <f t="shared" ref="E13:E44" si="5">C13/B13</f>
        <v>0.38359033098752471</v>
      </c>
      <c r="F13" s="49">
        <f t="shared" ref="F13:F44" si="6">D13/B13</f>
        <v>0.60545822329822818</v>
      </c>
      <c r="G13" s="49">
        <f t="shared" ref="G13:G44" si="7">E13/(F13+E13)</f>
        <v>0.38783771466562295</v>
      </c>
      <c r="H13" s="49">
        <f t="shared" ref="H13:H44" si="8">F13/(F13+E13)</f>
        <v>0.61216228533437711</v>
      </c>
      <c r="I13" s="14">
        <v>9</v>
      </c>
      <c r="J13" s="17">
        <f t="shared" ref="J13:J44" si="9">IF(G13&gt;H13,G13,H13)</f>
        <v>0.61216228533437711</v>
      </c>
      <c r="K13" s="15">
        <f t="shared" ref="K13:K44" si="10">(I13/2)+0.5</f>
        <v>5</v>
      </c>
      <c r="L13" s="16">
        <f t="shared" ref="L13:L44" si="11">ROUND(K13,0)</f>
        <v>5</v>
      </c>
      <c r="M13" s="17">
        <f t="shared" ref="M13:M44" si="12">J13-50%</f>
        <v>0.11216228533437711</v>
      </c>
      <c r="N13" s="18">
        <f t="shared" ref="N13:N44" si="13">M13/1.5%</f>
        <v>7.477485688958474</v>
      </c>
      <c r="O13" s="14">
        <f t="shared" ref="O13:O44" si="14">ROUNDDOWN(N13,0)</f>
        <v>7</v>
      </c>
      <c r="P13" s="14">
        <f t="shared" ref="P13:P44" si="15">IF((I13-L13)&lt;O13,(I13-L13),O13)</f>
        <v>4</v>
      </c>
      <c r="Q13" s="16">
        <f t="shared" ref="Q13:Q44" si="16">L13+P13</f>
        <v>9</v>
      </c>
      <c r="R13" s="14">
        <f t="shared" ref="R13:R44" si="17">I13-Q13</f>
        <v>0</v>
      </c>
      <c r="S13" s="14">
        <f t="shared" ref="S13:S44" si="18">IF(H13&lt;G13,Q13,R13)</f>
        <v>0</v>
      </c>
      <c r="T13" s="14">
        <f t="shared" ref="T13:T44" si="19">IF(H13&gt;G13,Q13,R13)</f>
        <v>9</v>
      </c>
      <c r="U13" s="67"/>
      <c r="V13" s="77">
        <f t="shared" ref="V13:V44" si="20">C13-(0.03*(C13+D13))</f>
        <v>734147.37</v>
      </c>
      <c r="W13" s="77">
        <f t="shared" ref="W13:W44" si="21">D13+(0.03*(C13+D13))</f>
        <v>1317473.6299999999</v>
      </c>
      <c r="X13" s="46">
        <f t="shared" ref="X13:X44" si="22">G13-3%</f>
        <v>0.35783771466562297</v>
      </c>
      <c r="Y13" s="46">
        <f t="shared" ref="Y13:Y44" si="23">H13+3%</f>
        <v>0.64216228533437714</v>
      </c>
      <c r="Z13" s="19">
        <f t="shared" ref="Z13:Z44" si="24">IF(X13&gt;Y13,X13,Y13)</f>
        <v>0.64216228533437714</v>
      </c>
      <c r="AA13" s="19">
        <f t="shared" ref="AA13:AA44" si="25">Z13-50%</f>
        <v>0.14216228533437714</v>
      </c>
      <c r="AB13" s="20">
        <f t="shared" ref="AB13:AB44" si="26">AA13/1.5%</f>
        <v>9.4774856889584758</v>
      </c>
      <c r="AC13" s="21">
        <f t="shared" ref="AC13:AC44" si="27">ROUNDDOWN(AB13,0)</f>
        <v>9</v>
      </c>
      <c r="AD13" s="21">
        <f t="shared" ref="AD13:AD44" si="28">IF((I13-L13)&lt;AC13,(I13-L13),AC13)</f>
        <v>4</v>
      </c>
      <c r="AE13" s="21">
        <f t="shared" ref="AE13:AE44" si="29">L13+AD13</f>
        <v>9</v>
      </c>
      <c r="AF13" s="21">
        <f t="shared" ref="AF13:AF44" si="30">I13-AE13</f>
        <v>0</v>
      </c>
      <c r="AG13" s="21">
        <f t="shared" ref="AG13:AG44" si="31">IF(X13&gt;Y13,AE13,AF13)</f>
        <v>0</v>
      </c>
      <c r="AH13" s="21">
        <f t="shared" ref="AH13:AH44" si="32">IF(X13&lt;Y13,AE13,AF13)</f>
        <v>9</v>
      </c>
      <c r="AI13" s="47">
        <f t="shared" ref="AI13:AI44" si="33">S13-AG13</f>
        <v>0</v>
      </c>
      <c r="AJ13" s="79">
        <f t="shared" ref="AJ13:AJ44" si="34">C13+(0.03*(C13+D13))</f>
        <v>857244.63</v>
      </c>
      <c r="AK13" s="79">
        <f t="shared" ref="AK13:AK44" si="35">D13-(0.03*(C13+D13))</f>
        <v>1194376.3700000001</v>
      </c>
      <c r="AL13" s="48">
        <f t="shared" ref="AL13:AL44" si="36">G13+3%</f>
        <v>0.41783771466562292</v>
      </c>
      <c r="AM13" s="48">
        <f t="shared" ref="AM13:AM44" si="37">H13-3%</f>
        <v>0.58216228533437708</v>
      </c>
      <c r="AN13" s="22">
        <f t="shared" ref="AN13:AN44" si="38">IF(AL13&gt;AM13,AL13,AM13)</f>
        <v>0.58216228533437708</v>
      </c>
      <c r="AO13" s="22">
        <f t="shared" ref="AO13:AO44" si="39">AN13-50%</f>
        <v>8.2162285334377083E-2</v>
      </c>
      <c r="AP13" s="23">
        <f t="shared" ref="AP13:AP44" si="40">AO13/1.5%</f>
        <v>5.4774856889584722</v>
      </c>
      <c r="AQ13" s="24">
        <f t="shared" ref="AQ13:AQ44" si="41">ROUNDDOWN(AP13,0)</f>
        <v>5</v>
      </c>
      <c r="AR13" s="24">
        <f t="shared" ref="AR13:AR44" si="42">IF((I13-L13)&lt;AQ13,(I13-L13),AQ13)</f>
        <v>4</v>
      </c>
      <c r="AS13" s="24">
        <f t="shared" ref="AS13:AS44" si="43">L13+AR13</f>
        <v>9</v>
      </c>
      <c r="AT13" s="24">
        <f t="shared" ref="AT13:AT44" si="44">I13-AS13</f>
        <v>0</v>
      </c>
      <c r="AU13" s="24">
        <f t="shared" ref="AU13:AU44" si="45">IF(AL13&gt;AM13,AS13,AT13)</f>
        <v>0</v>
      </c>
      <c r="AV13" s="24">
        <f t="shared" ref="AV13:AV44" si="46">IF(AL13&lt;AM13,AS13,AT13)</f>
        <v>9</v>
      </c>
      <c r="AW13" s="60">
        <f t="shared" ref="AW13:AW44" si="47">AU13-S13</f>
        <v>0</v>
      </c>
      <c r="AX13" s="25">
        <f t="shared" ref="AX13:AX44" si="48">AI13+AW13</f>
        <v>0</v>
      </c>
      <c r="AY13" s="26">
        <f t="shared" ref="AY13:AY44" si="49">AX13/I13</f>
        <v>0</v>
      </c>
      <c r="AZ13" s="80">
        <f t="shared" ref="AZ13:AZ44" si="50">(I13-L13)*1.5/100</f>
        <v>0.06</v>
      </c>
      <c r="BA13" s="80">
        <f t="shared" ref="BA13:BA44" si="51">50%+AZ13</f>
        <v>0.56000000000000005</v>
      </c>
      <c r="BB13" s="80">
        <f t="shared" ref="BB13:BB44" si="52">100%-BA13</f>
        <v>0.43999999999999995</v>
      </c>
      <c r="BC13" s="98"/>
      <c r="BD13" s="79">
        <f t="shared" ref="BD13:BD44" si="53">C13-(0.0197*(C13+D13))</f>
        <v>755279.06630000006</v>
      </c>
      <c r="BE13" s="79">
        <f t="shared" ref="BE13:BE44" si="54">D13+(0.0197*(C13+D13))</f>
        <v>1296341.9336999999</v>
      </c>
      <c r="BF13" s="48">
        <f t="shared" ref="BF13:BF44" si="55">G13-0.0197</f>
        <v>0.36813771466562295</v>
      </c>
      <c r="BG13" s="48">
        <f t="shared" ref="BG13:BG44" si="56">H13+0.0197%</f>
        <v>0.61235928533437711</v>
      </c>
      <c r="BH13" s="22">
        <f t="shared" ref="BH13:BH44" si="57">IF(BF13&gt;BG13,BF13,BG13)</f>
        <v>0.61235928533437711</v>
      </c>
      <c r="BI13" s="22">
        <f t="shared" ref="BI13:BI44" si="58">BH13-50%</f>
        <v>0.11235928533437711</v>
      </c>
      <c r="BJ13" s="23">
        <f t="shared" ref="BJ13:BJ44" si="59">BI13/1.5%</f>
        <v>7.4906190222918081</v>
      </c>
      <c r="BK13" s="24">
        <f t="shared" ref="BK13:BK44" si="60">ROUNDDOWN(BJ13,0)</f>
        <v>7</v>
      </c>
      <c r="BL13" s="24">
        <f t="shared" ref="BL13:BL44" si="61">IF((I13-L13)&lt;BK13,(I13-L13),BK13)</f>
        <v>4</v>
      </c>
      <c r="BM13" s="24">
        <f t="shared" ref="BM13:BM44" si="62">L13+BL13</f>
        <v>9</v>
      </c>
      <c r="BN13" s="24">
        <f t="shared" ref="BN13:BN44" si="63">I13-BM13</f>
        <v>0</v>
      </c>
      <c r="BO13" s="24">
        <f t="shared" ref="BO13:BO44" si="64">IF(BF13&gt;BG13,BM13,BN13)</f>
        <v>0</v>
      </c>
      <c r="BP13" s="24">
        <f t="shared" ref="BP13:BP44" si="65">IF(BF13&lt;BG13,BM13,BN13)</f>
        <v>9</v>
      </c>
      <c r="BQ13" s="60">
        <f t="shared" ref="BQ13:BQ44" si="66">S13-BO13</f>
        <v>0</v>
      </c>
      <c r="BS13" s="79">
        <f t="shared" ref="BS13:BS44" si="67">C13-(0.03929*(C13+D13))</f>
        <v>715087.81091</v>
      </c>
      <c r="BT13" s="79">
        <f t="shared" ref="BT13:BT44" si="68">D13+(0.03929*(C13+D13))</f>
        <v>1336533.18909</v>
      </c>
      <c r="BU13" s="48">
        <f t="shared" ref="BU13:BU44" si="69">BS13/(BS13+BT13)</f>
        <v>0.34854771466562295</v>
      </c>
      <c r="BV13" s="94">
        <f t="shared" ref="BV13:BV44" si="70">BT13/(BS13+BT13)</f>
        <v>0.65145228533437705</v>
      </c>
      <c r="BW13" s="22">
        <f t="shared" ref="BW13:BW44" si="71">IF(BU13&gt;BV13,BU13,BV13)</f>
        <v>0.65145228533437705</v>
      </c>
      <c r="BX13" s="22">
        <f t="shared" ref="BX13:BX44" si="72">BW13-50%</f>
        <v>0.15145228533437705</v>
      </c>
      <c r="BY13" s="23">
        <f t="shared" ref="BY13:BY44" si="73">BX13/1.5%</f>
        <v>10.096819022291804</v>
      </c>
      <c r="BZ13" s="24">
        <f t="shared" ref="BZ13:BZ44" si="74">ROUNDDOWN(BY13,0)</f>
        <v>10</v>
      </c>
      <c r="CA13" s="24">
        <f t="shared" ref="CA13:CA44" si="75">IF((I13-L13)&lt;BZ13,(I13-L13),BZ13)</f>
        <v>4</v>
      </c>
      <c r="CB13" s="24">
        <f t="shared" ref="CB13:CB44" si="76">L13+CA13</f>
        <v>9</v>
      </c>
      <c r="CC13" s="24">
        <f t="shared" ref="CC13:CC44" si="77">I13-CB13</f>
        <v>0</v>
      </c>
      <c r="CD13" s="24">
        <f t="shared" ref="CD13:CD44" si="78">IF(BU13&gt;BV13,CB13,CC13)</f>
        <v>0</v>
      </c>
      <c r="CE13" s="24">
        <f t="shared" ref="CE13:CE44" si="79">IF(BU13&lt;BV13,CB13,CC13)</f>
        <v>9</v>
      </c>
      <c r="CF13" s="60">
        <f t="shared" ref="CF13:CF44" si="80">S13-CD13</f>
        <v>0</v>
      </c>
    </row>
    <row r="14" spans="1:84" ht="15" customHeight="1" x14ac:dyDescent="0.25">
      <c r="A14" s="53" t="s">
        <v>60</v>
      </c>
      <c r="B14" s="75">
        <v>300495</v>
      </c>
      <c r="C14" s="75">
        <v>122640</v>
      </c>
      <c r="D14" s="75">
        <v>164676</v>
      </c>
      <c r="E14" s="49">
        <f t="shared" si="5"/>
        <v>0.40812659112464433</v>
      </c>
      <c r="F14" s="49">
        <f t="shared" si="6"/>
        <v>0.54801577397294465</v>
      </c>
      <c r="G14" s="49">
        <f t="shared" si="7"/>
        <v>0.42684709518439629</v>
      </c>
      <c r="H14" s="49">
        <f t="shared" si="8"/>
        <v>0.57315290481560377</v>
      </c>
      <c r="I14" s="14">
        <v>3</v>
      </c>
      <c r="J14" s="17">
        <f t="shared" si="9"/>
        <v>0.57315290481560377</v>
      </c>
      <c r="K14" s="15">
        <f t="shared" si="10"/>
        <v>2</v>
      </c>
      <c r="L14" s="16">
        <f t="shared" si="11"/>
        <v>2</v>
      </c>
      <c r="M14" s="17">
        <f t="shared" si="12"/>
        <v>7.315290481560377E-2</v>
      </c>
      <c r="N14" s="18">
        <f t="shared" si="13"/>
        <v>4.8768603210402519</v>
      </c>
      <c r="O14" s="14">
        <f t="shared" si="14"/>
        <v>4</v>
      </c>
      <c r="P14" s="14">
        <f t="shared" si="15"/>
        <v>1</v>
      </c>
      <c r="Q14" s="16">
        <f t="shared" si="16"/>
        <v>3</v>
      </c>
      <c r="R14" s="14">
        <f t="shared" si="17"/>
        <v>0</v>
      </c>
      <c r="S14" s="14">
        <f t="shared" si="18"/>
        <v>0</v>
      </c>
      <c r="T14" s="14">
        <f t="shared" si="19"/>
        <v>3</v>
      </c>
      <c r="U14" s="67"/>
      <c r="V14" s="77">
        <f t="shared" si="20"/>
        <v>114020.52</v>
      </c>
      <c r="W14" s="77">
        <f t="shared" si="21"/>
        <v>173295.48</v>
      </c>
      <c r="X14" s="46">
        <f t="shared" si="22"/>
        <v>0.39684709518439631</v>
      </c>
      <c r="Y14" s="46">
        <f t="shared" si="23"/>
        <v>0.6031529048156038</v>
      </c>
      <c r="Z14" s="19">
        <f t="shared" si="24"/>
        <v>0.6031529048156038</v>
      </c>
      <c r="AA14" s="19">
        <f t="shared" si="25"/>
        <v>0.1031529048156038</v>
      </c>
      <c r="AB14" s="20">
        <f t="shared" si="26"/>
        <v>6.8768603210402537</v>
      </c>
      <c r="AC14" s="21">
        <f t="shared" si="27"/>
        <v>6</v>
      </c>
      <c r="AD14" s="21">
        <f t="shared" si="28"/>
        <v>1</v>
      </c>
      <c r="AE14" s="21">
        <f t="shared" si="29"/>
        <v>3</v>
      </c>
      <c r="AF14" s="21">
        <f t="shared" si="30"/>
        <v>0</v>
      </c>
      <c r="AG14" s="21">
        <f t="shared" si="31"/>
        <v>0</v>
      </c>
      <c r="AH14" s="21">
        <f t="shared" si="32"/>
        <v>3</v>
      </c>
      <c r="AI14" s="47">
        <f t="shared" si="33"/>
        <v>0</v>
      </c>
      <c r="AJ14" s="79">
        <f t="shared" si="34"/>
        <v>131259.48000000001</v>
      </c>
      <c r="AK14" s="79">
        <f t="shared" si="35"/>
        <v>156056.51999999999</v>
      </c>
      <c r="AL14" s="48">
        <f t="shared" si="36"/>
        <v>0.45684709518439626</v>
      </c>
      <c r="AM14" s="48">
        <f t="shared" si="37"/>
        <v>0.54315290481560374</v>
      </c>
      <c r="AN14" s="22">
        <f t="shared" si="38"/>
        <v>0.54315290481560374</v>
      </c>
      <c r="AO14" s="22">
        <f t="shared" si="39"/>
        <v>4.3152904815603743E-2</v>
      </c>
      <c r="AP14" s="23">
        <f t="shared" si="40"/>
        <v>2.8768603210402497</v>
      </c>
      <c r="AQ14" s="24">
        <f t="shared" si="41"/>
        <v>2</v>
      </c>
      <c r="AR14" s="24">
        <f t="shared" si="42"/>
        <v>1</v>
      </c>
      <c r="AS14" s="24">
        <f t="shared" si="43"/>
        <v>3</v>
      </c>
      <c r="AT14" s="24">
        <f t="shared" si="44"/>
        <v>0</v>
      </c>
      <c r="AU14" s="24">
        <f t="shared" si="45"/>
        <v>0</v>
      </c>
      <c r="AV14" s="24">
        <f t="shared" si="46"/>
        <v>3</v>
      </c>
      <c r="AW14" s="60">
        <f t="shared" si="47"/>
        <v>0</v>
      </c>
      <c r="AX14" s="25">
        <f t="shared" si="48"/>
        <v>0</v>
      </c>
      <c r="AY14" s="26">
        <f t="shared" si="49"/>
        <v>0</v>
      </c>
      <c r="AZ14" s="80">
        <f t="shared" si="50"/>
        <v>1.4999999999999999E-2</v>
      </c>
      <c r="BA14" s="80">
        <f t="shared" si="51"/>
        <v>0.51500000000000001</v>
      </c>
      <c r="BB14" s="80">
        <f t="shared" si="52"/>
        <v>0.48499999999999999</v>
      </c>
      <c r="BC14" s="98"/>
      <c r="BD14" s="79">
        <f t="shared" si="53"/>
        <v>116979.87480000001</v>
      </c>
      <c r="BE14" s="79">
        <f t="shared" si="54"/>
        <v>170336.12520000001</v>
      </c>
      <c r="BF14" s="48">
        <f t="shared" si="55"/>
        <v>0.40714709518439629</v>
      </c>
      <c r="BG14" s="48">
        <f t="shared" si="56"/>
        <v>0.57334990481560377</v>
      </c>
      <c r="BH14" s="22">
        <f t="shared" si="57"/>
        <v>0.57334990481560377</v>
      </c>
      <c r="BI14" s="22">
        <f t="shared" si="58"/>
        <v>7.3349904815603773E-2</v>
      </c>
      <c r="BJ14" s="23">
        <f t="shared" si="59"/>
        <v>4.8899936543735851</v>
      </c>
      <c r="BK14" s="24">
        <f t="shared" si="60"/>
        <v>4</v>
      </c>
      <c r="BL14" s="24">
        <f t="shared" si="61"/>
        <v>1</v>
      </c>
      <c r="BM14" s="24">
        <f t="shared" si="62"/>
        <v>3</v>
      </c>
      <c r="BN14" s="24">
        <f t="shared" si="63"/>
        <v>0</v>
      </c>
      <c r="BO14" s="24">
        <f t="shared" si="64"/>
        <v>0</v>
      </c>
      <c r="BP14" s="24">
        <f t="shared" si="65"/>
        <v>3</v>
      </c>
      <c r="BQ14" s="60">
        <f t="shared" si="66"/>
        <v>0</v>
      </c>
      <c r="BS14" s="79">
        <f t="shared" si="67"/>
        <v>111351.35436</v>
      </c>
      <c r="BT14" s="79">
        <f t="shared" si="68"/>
        <v>175964.64564</v>
      </c>
      <c r="BU14" s="48">
        <f t="shared" si="69"/>
        <v>0.38755709518439624</v>
      </c>
      <c r="BV14" s="94">
        <f t="shared" si="70"/>
        <v>0.61244290481560371</v>
      </c>
      <c r="BW14" s="22">
        <f t="shared" si="71"/>
        <v>0.61244290481560371</v>
      </c>
      <c r="BX14" s="22">
        <f t="shared" si="72"/>
        <v>0.11244290481560371</v>
      </c>
      <c r="BY14" s="23">
        <f t="shared" si="73"/>
        <v>7.496193654373581</v>
      </c>
      <c r="BZ14" s="24">
        <f t="shared" si="74"/>
        <v>7</v>
      </c>
      <c r="CA14" s="24">
        <f t="shared" si="75"/>
        <v>1</v>
      </c>
      <c r="CB14" s="24">
        <f t="shared" si="76"/>
        <v>3</v>
      </c>
      <c r="CC14" s="24">
        <f t="shared" si="77"/>
        <v>0</v>
      </c>
      <c r="CD14" s="24">
        <f t="shared" si="78"/>
        <v>0</v>
      </c>
      <c r="CE14" s="24">
        <f t="shared" si="79"/>
        <v>3</v>
      </c>
      <c r="CF14" s="60">
        <f t="shared" si="80"/>
        <v>0</v>
      </c>
    </row>
    <row r="15" spans="1:84" ht="15" customHeight="1" x14ac:dyDescent="0.25">
      <c r="A15" s="53" t="s">
        <v>79</v>
      </c>
      <c r="B15" s="75">
        <v>2306559</v>
      </c>
      <c r="C15" s="75">
        <v>1025232</v>
      </c>
      <c r="D15" s="75">
        <v>1233654</v>
      </c>
      <c r="E15" s="49">
        <f t="shared" si="5"/>
        <v>0.44448548682257855</v>
      </c>
      <c r="F15" s="49">
        <f t="shared" si="6"/>
        <v>0.53484606290149095</v>
      </c>
      <c r="G15" s="49">
        <f t="shared" si="7"/>
        <v>0.45386619776296805</v>
      </c>
      <c r="H15" s="49">
        <f t="shared" si="8"/>
        <v>0.5461338022370319</v>
      </c>
      <c r="I15" s="14">
        <v>11</v>
      </c>
      <c r="J15" s="17">
        <f t="shared" si="9"/>
        <v>0.5461338022370319</v>
      </c>
      <c r="K15" s="15">
        <f t="shared" si="10"/>
        <v>6</v>
      </c>
      <c r="L15" s="16">
        <f t="shared" si="11"/>
        <v>6</v>
      </c>
      <c r="M15" s="17">
        <f t="shared" si="12"/>
        <v>4.6133802237031896E-2</v>
      </c>
      <c r="N15" s="18">
        <f t="shared" si="13"/>
        <v>3.0755868158021267</v>
      </c>
      <c r="O15" s="14">
        <f t="shared" si="14"/>
        <v>3</v>
      </c>
      <c r="P15" s="14">
        <f t="shared" si="15"/>
        <v>3</v>
      </c>
      <c r="Q15" s="16">
        <f t="shared" si="16"/>
        <v>9</v>
      </c>
      <c r="R15" s="14">
        <f t="shared" si="17"/>
        <v>2</v>
      </c>
      <c r="S15" s="14">
        <f t="shared" si="18"/>
        <v>2</v>
      </c>
      <c r="T15" s="14">
        <f t="shared" si="19"/>
        <v>9</v>
      </c>
      <c r="U15" s="67"/>
      <c r="V15" s="77">
        <f t="shared" si="20"/>
        <v>957465.42</v>
      </c>
      <c r="W15" s="77">
        <f t="shared" si="21"/>
        <v>1301420.58</v>
      </c>
      <c r="X15" s="46">
        <f t="shared" si="22"/>
        <v>0.42386619776296808</v>
      </c>
      <c r="Y15" s="46">
        <f t="shared" si="23"/>
        <v>0.57613380223703192</v>
      </c>
      <c r="Z15" s="19">
        <f t="shared" si="24"/>
        <v>0.57613380223703192</v>
      </c>
      <c r="AA15" s="19">
        <f t="shared" si="25"/>
        <v>7.6133802237031922E-2</v>
      </c>
      <c r="AB15" s="20">
        <f t="shared" si="26"/>
        <v>5.0755868158021284</v>
      </c>
      <c r="AC15" s="21">
        <f t="shared" si="27"/>
        <v>5</v>
      </c>
      <c r="AD15" s="21">
        <f t="shared" si="28"/>
        <v>5</v>
      </c>
      <c r="AE15" s="21">
        <f t="shared" si="29"/>
        <v>11</v>
      </c>
      <c r="AF15" s="21">
        <f t="shared" si="30"/>
        <v>0</v>
      </c>
      <c r="AG15" s="21">
        <f t="shared" si="31"/>
        <v>0</v>
      </c>
      <c r="AH15" s="21">
        <f t="shared" si="32"/>
        <v>11</v>
      </c>
      <c r="AI15" s="47">
        <f t="shared" si="33"/>
        <v>2</v>
      </c>
      <c r="AJ15" s="79">
        <f t="shared" si="34"/>
        <v>1092998.58</v>
      </c>
      <c r="AK15" s="79">
        <f t="shared" si="35"/>
        <v>1165887.42</v>
      </c>
      <c r="AL15" s="48">
        <f t="shared" si="36"/>
        <v>0.48386619776296802</v>
      </c>
      <c r="AM15" s="48">
        <f t="shared" si="37"/>
        <v>0.51613380223703187</v>
      </c>
      <c r="AN15" s="22">
        <f t="shared" si="38"/>
        <v>0.51613380223703187</v>
      </c>
      <c r="AO15" s="22">
        <f t="shared" si="39"/>
        <v>1.6133802237031869E-2</v>
      </c>
      <c r="AP15" s="23">
        <f t="shared" si="40"/>
        <v>1.0755868158021247</v>
      </c>
      <c r="AQ15" s="24">
        <f t="shared" si="41"/>
        <v>1</v>
      </c>
      <c r="AR15" s="24">
        <f t="shared" si="42"/>
        <v>1</v>
      </c>
      <c r="AS15" s="24">
        <f t="shared" si="43"/>
        <v>7</v>
      </c>
      <c r="AT15" s="24">
        <f t="shared" si="44"/>
        <v>4</v>
      </c>
      <c r="AU15" s="24">
        <f t="shared" si="45"/>
        <v>4</v>
      </c>
      <c r="AV15" s="24">
        <f t="shared" si="46"/>
        <v>7</v>
      </c>
      <c r="AW15" s="60">
        <f t="shared" si="47"/>
        <v>2</v>
      </c>
      <c r="AX15" s="25">
        <f t="shared" si="48"/>
        <v>4</v>
      </c>
      <c r="AY15" s="26">
        <f t="shared" si="49"/>
        <v>0.36363636363636365</v>
      </c>
      <c r="AZ15" s="80">
        <f t="shared" si="50"/>
        <v>7.4999999999999997E-2</v>
      </c>
      <c r="BA15" s="80">
        <f t="shared" si="51"/>
        <v>0.57499999999999996</v>
      </c>
      <c r="BB15" s="80">
        <f t="shared" si="52"/>
        <v>0.42500000000000004</v>
      </c>
      <c r="BC15" s="98"/>
      <c r="BD15" s="79">
        <f t="shared" si="53"/>
        <v>980731.94579999999</v>
      </c>
      <c r="BE15" s="79">
        <f t="shared" si="54"/>
        <v>1278154.0541999999</v>
      </c>
      <c r="BF15" s="48">
        <f t="shared" si="55"/>
        <v>0.43416619776296805</v>
      </c>
      <c r="BG15" s="48">
        <f t="shared" si="56"/>
        <v>0.5463308022370319</v>
      </c>
      <c r="BH15" s="22">
        <f t="shared" si="57"/>
        <v>0.5463308022370319</v>
      </c>
      <c r="BI15" s="22">
        <f t="shared" si="58"/>
        <v>4.6330802237031898E-2</v>
      </c>
      <c r="BJ15" s="23">
        <f t="shared" si="59"/>
        <v>3.0887201491354599</v>
      </c>
      <c r="BK15" s="24">
        <f t="shared" si="60"/>
        <v>3</v>
      </c>
      <c r="BL15" s="24">
        <f t="shared" si="61"/>
        <v>3</v>
      </c>
      <c r="BM15" s="24">
        <f t="shared" si="62"/>
        <v>9</v>
      </c>
      <c r="BN15" s="24">
        <f t="shared" si="63"/>
        <v>2</v>
      </c>
      <c r="BO15" s="24">
        <f t="shared" si="64"/>
        <v>2</v>
      </c>
      <c r="BP15" s="24">
        <f t="shared" si="65"/>
        <v>9</v>
      </c>
      <c r="BQ15" s="60">
        <f t="shared" si="66"/>
        <v>0</v>
      </c>
      <c r="BS15" s="79">
        <f t="shared" si="67"/>
        <v>936480.36905999994</v>
      </c>
      <c r="BT15" s="79">
        <f t="shared" si="68"/>
        <v>1322405.6309400001</v>
      </c>
      <c r="BU15" s="48">
        <f t="shared" si="69"/>
        <v>0.41457619776296811</v>
      </c>
      <c r="BV15" s="94">
        <f t="shared" si="70"/>
        <v>0.58542380223703194</v>
      </c>
      <c r="BW15" s="22">
        <f t="shared" si="71"/>
        <v>0.58542380223703194</v>
      </c>
      <c r="BX15" s="22">
        <f t="shared" si="72"/>
        <v>8.5423802237031943E-2</v>
      </c>
      <c r="BY15" s="23">
        <f t="shared" si="73"/>
        <v>5.6949201491354629</v>
      </c>
      <c r="BZ15" s="24">
        <f t="shared" si="74"/>
        <v>5</v>
      </c>
      <c r="CA15" s="24">
        <f t="shared" si="75"/>
        <v>5</v>
      </c>
      <c r="CB15" s="24">
        <f t="shared" si="76"/>
        <v>11</v>
      </c>
      <c r="CC15" s="24">
        <f t="shared" si="77"/>
        <v>0</v>
      </c>
      <c r="CD15" s="24">
        <f t="shared" si="78"/>
        <v>0</v>
      </c>
      <c r="CE15" s="24">
        <f t="shared" si="79"/>
        <v>11</v>
      </c>
      <c r="CF15" s="60">
        <f t="shared" si="80"/>
        <v>2</v>
      </c>
    </row>
    <row r="16" spans="1:84" ht="15" customHeight="1" x14ac:dyDescent="0.25">
      <c r="A16" s="53" t="s">
        <v>61</v>
      </c>
      <c r="B16" s="75">
        <v>1069468</v>
      </c>
      <c r="C16" s="75">
        <v>394409</v>
      </c>
      <c r="D16" s="75">
        <v>647744</v>
      </c>
      <c r="E16" s="49">
        <f t="shared" si="5"/>
        <v>0.36878990301720105</v>
      </c>
      <c r="F16" s="49">
        <f t="shared" si="6"/>
        <v>0.60566936084109113</v>
      </c>
      <c r="G16" s="49">
        <f t="shared" si="7"/>
        <v>0.37845594648770381</v>
      </c>
      <c r="H16" s="49">
        <f t="shared" si="8"/>
        <v>0.62154405351229625</v>
      </c>
      <c r="I16" s="14">
        <v>6</v>
      </c>
      <c r="J16" s="17">
        <f t="shared" si="9"/>
        <v>0.62154405351229625</v>
      </c>
      <c r="K16" s="15">
        <f t="shared" si="10"/>
        <v>3.5</v>
      </c>
      <c r="L16" s="16">
        <f t="shared" si="11"/>
        <v>4</v>
      </c>
      <c r="M16" s="17">
        <f t="shared" si="12"/>
        <v>0.12154405351229625</v>
      </c>
      <c r="N16" s="18">
        <f t="shared" si="13"/>
        <v>8.1029369008197509</v>
      </c>
      <c r="O16" s="14">
        <f t="shared" si="14"/>
        <v>8</v>
      </c>
      <c r="P16" s="14">
        <f t="shared" si="15"/>
        <v>2</v>
      </c>
      <c r="Q16" s="16">
        <f t="shared" si="16"/>
        <v>6</v>
      </c>
      <c r="R16" s="14">
        <f t="shared" si="17"/>
        <v>0</v>
      </c>
      <c r="S16" s="14">
        <f t="shared" si="18"/>
        <v>0</v>
      </c>
      <c r="T16" s="14">
        <f t="shared" si="19"/>
        <v>6</v>
      </c>
      <c r="U16" s="67"/>
      <c r="V16" s="77">
        <f t="shared" si="20"/>
        <v>363144.41</v>
      </c>
      <c r="W16" s="77">
        <f t="shared" si="21"/>
        <v>679008.59</v>
      </c>
      <c r="X16" s="46">
        <f t="shared" si="22"/>
        <v>0.34845594648770384</v>
      </c>
      <c r="Y16" s="46">
        <f t="shared" si="23"/>
        <v>0.65154405351229627</v>
      </c>
      <c r="Z16" s="19">
        <f t="shared" si="24"/>
        <v>0.65154405351229627</v>
      </c>
      <c r="AA16" s="19">
        <f t="shared" si="25"/>
        <v>0.15154405351229627</v>
      </c>
      <c r="AB16" s="20">
        <f t="shared" si="26"/>
        <v>10.102936900819753</v>
      </c>
      <c r="AC16" s="21">
        <f t="shared" si="27"/>
        <v>10</v>
      </c>
      <c r="AD16" s="21">
        <f t="shared" si="28"/>
        <v>2</v>
      </c>
      <c r="AE16" s="21">
        <f t="shared" si="29"/>
        <v>6</v>
      </c>
      <c r="AF16" s="21">
        <f t="shared" si="30"/>
        <v>0</v>
      </c>
      <c r="AG16" s="21">
        <f t="shared" si="31"/>
        <v>0</v>
      </c>
      <c r="AH16" s="21">
        <f t="shared" si="32"/>
        <v>6</v>
      </c>
      <c r="AI16" s="47">
        <f t="shared" si="33"/>
        <v>0</v>
      </c>
      <c r="AJ16" s="79">
        <f t="shared" si="34"/>
        <v>425673.59</v>
      </c>
      <c r="AK16" s="79">
        <f t="shared" si="35"/>
        <v>616479.41</v>
      </c>
      <c r="AL16" s="48">
        <f t="shared" si="36"/>
        <v>0.40845594648770378</v>
      </c>
      <c r="AM16" s="48">
        <f t="shared" si="37"/>
        <v>0.59154405351229622</v>
      </c>
      <c r="AN16" s="22">
        <f t="shared" si="38"/>
        <v>0.59154405351229622</v>
      </c>
      <c r="AO16" s="22">
        <f t="shared" si="39"/>
        <v>9.154405351229622E-2</v>
      </c>
      <c r="AP16" s="23">
        <f t="shared" si="40"/>
        <v>6.1029369008197483</v>
      </c>
      <c r="AQ16" s="24">
        <f t="shared" si="41"/>
        <v>6</v>
      </c>
      <c r="AR16" s="24">
        <f t="shared" si="42"/>
        <v>2</v>
      </c>
      <c r="AS16" s="24">
        <f t="shared" si="43"/>
        <v>6</v>
      </c>
      <c r="AT16" s="24">
        <f t="shared" si="44"/>
        <v>0</v>
      </c>
      <c r="AU16" s="24">
        <f t="shared" si="45"/>
        <v>0</v>
      </c>
      <c r="AV16" s="24">
        <f t="shared" si="46"/>
        <v>6</v>
      </c>
      <c r="AW16" s="60">
        <f t="shared" si="47"/>
        <v>0</v>
      </c>
      <c r="AX16" s="25">
        <f t="shared" si="48"/>
        <v>0</v>
      </c>
      <c r="AY16" s="26">
        <f t="shared" si="49"/>
        <v>0</v>
      </c>
      <c r="AZ16" s="80">
        <f t="shared" si="50"/>
        <v>0.03</v>
      </c>
      <c r="BA16" s="80">
        <f t="shared" si="51"/>
        <v>0.53</v>
      </c>
      <c r="BB16" s="80">
        <f t="shared" si="52"/>
        <v>0.47</v>
      </c>
      <c r="BC16" s="98"/>
      <c r="BD16" s="79">
        <f t="shared" si="53"/>
        <v>373878.58590000001</v>
      </c>
      <c r="BE16" s="79">
        <f t="shared" si="54"/>
        <v>668274.41410000005</v>
      </c>
      <c r="BF16" s="48">
        <f t="shared" si="55"/>
        <v>0.35875594648770381</v>
      </c>
      <c r="BG16" s="48">
        <f t="shared" si="56"/>
        <v>0.62174105351229625</v>
      </c>
      <c r="BH16" s="22">
        <f t="shared" si="57"/>
        <v>0.62174105351229625</v>
      </c>
      <c r="BI16" s="22">
        <f t="shared" si="58"/>
        <v>0.12174105351229625</v>
      </c>
      <c r="BJ16" s="23">
        <f t="shared" si="59"/>
        <v>8.1160702341530833</v>
      </c>
      <c r="BK16" s="24">
        <f t="shared" si="60"/>
        <v>8</v>
      </c>
      <c r="BL16" s="24">
        <f t="shared" si="61"/>
        <v>2</v>
      </c>
      <c r="BM16" s="24">
        <f t="shared" si="62"/>
        <v>6</v>
      </c>
      <c r="BN16" s="24">
        <f t="shared" si="63"/>
        <v>0</v>
      </c>
      <c r="BO16" s="24">
        <f t="shared" si="64"/>
        <v>0</v>
      </c>
      <c r="BP16" s="24">
        <f t="shared" si="65"/>
        <v>6</v>
      </c>
      <c r="BQ16" s="60">
        <f t="shared" si="66"/>
        <v>0</v>
      </c>
      <c r="BS16" s="79">
        <f t="shared" si="67"/>
        <v>353462.80862999998</v>
      </c>
      <c r="BT16" s="79">
        <f t="shared" si="68"/>
        <v>688690.19137000002</v>
      </c>
      <c r="BU16" s="48">
        <f t="shared" si="69"/>
        <v>0.33916594648770382</v>
      </c>
      <c r="BV16" s="94">
        <f t="shared" si="70"/>
        <v>0.66083405351229618</v>
      </c>
      <c r="BW16" s="22">
        <f t="shared" si="71"/>
        <v>0.66083405351229618</v>
      </c>
      <c r="BX16" s="22">
        <f t="shared" si="72"/>
        <v>0.16083405351229618</v>
      </c>
      <c r="BY16" s="23">
        <f t="shared" si="73"/>
        <v>10.722270234153079</v>
      </c>
      <c r="BZ16" s="24">
        <f t="shared" si="74"/>
        <v>10</v>
      </c>
      <c r="CA16" s="24">
        <f t="shared" si="75"/>
        <v>2</v>
      </c>
      <c r="CB16" s="24">
        <f t="shared" si="76"/>
        <v>6</v>
      </c>
      <c r="CC16" s="24">
        <f t="shared" si="77"/>
        <v>0</v>
      </c>
      <c r="CD16" s="24">
        <f t="shared" si="78"/>
        <v>0</v>
      </c>
      <c r="CE16" s="24">
        <f t="shared" si="79"/>
        <v>6</v>
      </c>
      <c r="CF16" s="60">
        <f t="shared" si="80"/>
        <v>0</v>
      </c>
    </row>
    <row r="17" spans="1:84" ht="15" customHeight="1" x14ac:dyDescent="0.25">
      <c r="A17" s="53" t="s">
        <v>53</v>
      </c>
      <c r="B17" s="75">
        <v>13055815</v>
      </c>
      <c r="C17" s="75">
        <v>7854285</v>
      </c>
      <c r="D17" s="75">
        <v>4839958</v>
      </c>
      <c r="E17" s="49">
        <f t="shared" si="5"/>
        <v>0.60159285345265689</v>
      </c>
      <c r="F17" s="49">
        <f t="shared" si="6"/>
        <v>0.37071282030267738</v>
      </c>
      <c r="G17" s="49">
        <f t="shared" si="7"/>
        <v>0.61872811163296626</v>
      </c>
      <c r="H17" s="49">
        <f t="shared" si="8"/>
        <v>0.3812718883670338</v>
      </c>
      <c r="I17" s="14">
        <v>55</v>
      </c>
      <c r="J17" s="17">
        <f t="shared" si="9"/>
        <v>0.61872811163296626</v>
      </c>
      <c r="K17" s="15">
        <f t="shared" si="10"/>
        <v>28</v>
      </c>
      <c r="L17" s="16">
        <f t="shared" si="11"/>
        <v>28</v>
      </c>
      <c r="M17" s="17">
        <f t="shared" si="12"/>
        <v>0.11872811163296626</v>
      </c>
      <c r="N17" s="18">
        <f t="shared" si="13"/>
        <v>7.915207442197751</v>
      </c>
      <c r="O17" s="14">
        <f t="shared" si="14"/>
        <v>7</v>
      </c>
      <c r="P17" s="14">
        <f t="shared" si="15"/>
        <v>7</v>
      </c>
      <c r="Q17" s="16">
        <f t="shared" si="16"/>
        <v>35</v>
      </c>
      <c r="R17" s="14">
        <f t="shared" si="17"/>
        <v>20</v>
      </c>
      <c r="S17" s="14">
        <f t="shared" si="18"/>
        <v>35</v>
      </c>
      <c r="T17" s="14">
        <f t="shared" si="19"/>
        <v>20</v>
      </c>
      <c r="U17" s="67"/>
      <c r="V17" s="77">
        <f t="shared" si="20"/>
        <v>7473457.71</v>
      </c>
      <c r="W17" s="77">
        <f t="shared" si="21"/>
        <v>5220785.29</v>
      </c>
      <c r="X17" s="46">
        <f t="shared" si="22"/>
        <v>0.58872811163296623</v>
      </c>
      <c r="Y17" s="46">
        <f t="shared" si="23"/>
        <v>0.41127188836703377</v>
      </c>
      <c r="Z17" s="19">
        <f t="shared" si="24"/>
        <v>0.58872811163296623</v>
      </c>
      <c r="AA17" s="19">
        <f t="shared" si="25"/>
        <v>8.8728111632966233E-2</v>
      </c>
      <c r="AB17" s="20">
        <f t="shared" si="26"/>
        <v>5.9152074421977492</v>
      </c>
      <c r="AC17" s="21">
        <f t="shared" si="27"/>
        <v>5</v>
      </c>
      <c r="AD17" s="21">
        <f t="shared" si="28"/>
        <v>5</v>
      </c>
      <c r="AE17" s="21">
        <f t="shared" si="29"/>
        <v>33</v>
      </c>
      <c r="AF17" s="21">
        <f t="shared" si="30"/>
        <v>22</v>
      </c>
      <c r="AG17" s="21">
        <f t="shared" si="31"/>
        <v>33</v>
      </c>
      <c r="AH17" s="21">
        <f t="shared" si="32"/>
        <v>22</v>
      </c>
      <c r="AI17" s="47">
        <f t="shared" si="33"/>
        <v>2</v>
      </c>
      <c r="AJ17" s="79">
        <f t="shared" si="34"/>
        <v>8235112.29</v>
      </c>
      <c r="AK17" s="79">
        <f t="shared" si="35"/>
        <v>4459130.71</v>
      </c>
      <c r="AL17" s="48">
        <f t="shared" si="36"/>
        <v>0.64872811163296629</v>
      </c>
      <c r="AM17" s="48">
        <f t="shared" si="37"/>
        <v>0.35127188836703382</v>
      </c>
      <c r="AN17" s="22">
        <f t="shared" si="38"/>
        <v>0.64872811163296629</v>
      </c>
      <c r="AO17" s="22">
        <f t="shared" si="39"/>
        <v>0.14872811163296629</v>
      </c>
      <c r="AP17" s="23">
        <f t="shared" si="40"/>
        <v>9.9152074421977527</v>
      </c>
      <c r="AQ17" s="24">
        <f t="shared" si="41"/>
        <v>9</v>
      </c>
      <c r="AR17" s="24">
        <f t="shared" si="42"/>
        <v>9</v>
      </c>
      <c r="AS17" s="24">
        <f t="shared" si="43"/>
        <v>37</v>
      </c>
      <c r="AT17" s="24">
        <f t="shared" si="44"/>
        <v>18</v>
      </c>
      <c r="AU17" s="24">
        <f t="shared" si="45"/>
        <v>37</v>
      </c>
      <c r="AV17" s="24">
        <f t="shared" si="46"/>
        <v>18</v>
      </c>
      <c r="AW17" s="60">
        <f t="shared" si="47"/>
        <v>2</v>
      </c>
      <c r="AX17" s="25">
        <f t="shared" si="48"/>
        <v>4</v>
      </c>
      <c r="AY17" s="26">
        <f t="shared" si="49"/>
        <v>7.2727272727272724E-2</v>
      </c>
      <c r="AZ17" s="80">
        <f t="shared" si="50"/>
        <v>0.40500000000000003</v>
      </c>
      <c r="BA17" s="80">
        <f t="shared" si="51"/>
        <v>0.90500000000000003</v>
      </c>
      <c r="BB17" s="80">
        <f t="shared" si="52"/>
        <v>9.4999999999999973E-2</v>
      </c>
      <c r="BC17" s="98"/>
      <c r="BD17" s="79">
        <f t="shared" si="53"/>
        <v>7604208.4128999999</v>
      </c>
      <c r="BE17" s="79">
        <f t="shared" si="54"/>
        <v>5090034.5871000001</v>
      </c>
      <c r="BF17" s="48">
        <f t="shared" si="55"/>
        <v>0.59902811163296621</v>
      </c>
      <c r="BG17" s="48">
        <f t="shared" si="56"/>
        <v>0.3814688883670338</v>
      </c>
      <c r="BH17" s="22">
        <f t="shared" si="57"/>
        <v>0.59902811163296621</v>
      </c>
      <c r="BI17" s="22">
        <f t="shared" si="58"/>
        <v>9.9028111632966209E-2</v>
      </c>
      <c r="BJ17" s="23">
        <f t="shared" si="59"/>
        <v>6.6018741088644139</v>
      </c>
      <c r="BK17" s="24">
        <f t="shared" si="60"/>
        <v>6</v>
      </c>
      <c r="BL17" s="24">
        <f t="shared" si="61"/>
        <v>6</v>
      </c>
      <c r="BM17" s="24">
        <f t="shared" si="62"/>
        <v>34</v>
      </c>
      <c r="BN17" s="24">
        <f t="shared" si="63"/>
        <v>21</v>
      </c>
      <c r="BO17" s="24">
        <f t="shared" si="64"/>
        <v>34</v>
      </c>
      <c r="BP17" s="24">
        <f t="shared" si="65"/>
        <v>21</v>
      </c>
      <c r="BQ17" s="60">
        <f t="shared" si="66"/>
        <v>1</v>
      </c>
      <c r="BS17" s="79">
        <f t="shared" si="67"/>
        <v>7355528.1925299997</v>
      </c>
      <c r="BT17" s="79">
        <f t="shared" si="68"/>
        <v>5338714.8074700003</v>
      </c>
      <c r="BU17" s="48">
        <f t="shared" si="69"/>
        <v>0.57943811163296621</v>
      </c>
      <c r="BV17" s="94">
        <f t="shared" si="70"/>
        <v>0.42056188836703379</v>
      </c>
      <c r="BW17" s="22">
        <f t="shared" si="71"/>
        <v>0.57943811163296621</v>
      </c>
      <c r="BX17" s="22">
        <f t="shared" si="72"/>
        <v>7.9438111632966213E-2</v>
      </c>
      <c r="BY17" s="23">
        <f t="shared" si="73"/>
        <v>5.2958741088644148</v>
      </c>
      <c r="BZ17" s="24">
        <f t="shared" si="74"/>
        <v>5</v>
      </c>
      <c r="CA17" s="24">
        <f t="shared" si="75"/>
        <v>5</v>
      </c>
      <c r="CB17" s="24">
        <f t="shared" si="76"/>
        <v>33</v>
      </c>
      <c r="CC17" s="24">
        <f t="shared" si="77"/>
        <v>22</v>
      </c>
      <c r="CD17" s="24">
        <f t="shared" si="78"/>
        <v>33</v>
      </c>
      <c r="CE17" s="24">
        <f t="shared" si="79"/>
        <v>22</v>
      </c>
      <c r="CF17" s="60">
        <f t="shared" si="80"/>
        <v>2</v>
      </c>
    </row>
    <row r="18" spans="1:84" ht="15" customHeight="1" x14ac:dyDescent="0.25">
      <c r="A18" s="53" t="s">
        <v>47</v>
      </c>
      <c r="B18" s="75">
        <v>2571846</v>
      </c>
      <c r="C18" s="75">
        <v>1323102</v>
      </c>
      <c r="D18" s="75">
        <v>1185243</v>
      </c>
      <c r="E18" s="49">
        <f t="shared" si="5"/>
        <v>0.51445615328445016</v>
      </c>
      <c r="F18" s="49">
        <f t="shared" si="6"/>
        <v>0.46085302152617225</v>
      </c>
      <c r="G18" s="49">
        <f t="shared" si="7"/>
        <v>0.52748007152126208</v>
      </c>
      <c r="H18" s="49">
        <f t="shared" si="8"/>
        <v>0.47251992847873797</v>
      </c>
      <c r="I18" s="14">
        <v>9</v>
      </c>
      <c r="J18" s="17">
        <f t="shared" si="9"/>
        <v>0.52748007152126208</v>
      </c>
      <c r="K18" s="15">
        <f t="shared" si="10"/>
        <v>5</v>
      </c>
      <c r="L18" s="16">
        <f t="shared" si="11"/>
        <v>5</v>
      </c>
      <c r="M18" s="17">
        <f t="shared" si="12"/>
        <v>2.7480071521262084E-2</v>
      </c>
      <c r="N18" s="18">
        <f t="shared" si="13"/>
        <v>1.8320047680841389</v>
      </c>
      <c r="O18" s="14">
        <f t="shared" si="14"/>
        <v>1</v>
      </c>
      <c r="P18" s="14">
        <f t="shared" si="15"/>
        <v>1</v>
      </c>
      <c r="Q18" s="16">
        <f t="shared" si="16"/>
        <v>6</v>
      </c>
      <c r="R18" s="14">
        <f t="shared" si="17"/>
        <v>3</v>
      </c>
      <c r="S18" s="14">
        <f t="shared" si="18"/>
        <v>6</v>
      </c>
      <c r="T18" s="14">
        <f t="shared" si="19"/>
        <v>3</v>
      </c>
      <c r="U18" s="67"/>
      <c r="V18" s="77">
        <f t="shared" si="20"/>
        <v>1247851.6499999999</v>
      </c>
      <c r="W18" s="77">
        <f t="shared" si="21"/>
        <v>1260493.3500000001</v>
      </c>
      <c r="X18" s="46">
        <f t="shared" si="22"/>
        <v>0.49748007152126206</v>
      </c>
      <c r="Y18" s="46">
        <f t="shared" si="23"/>
        <v>0.50251992847873794</v>
      </c>
      <c r="Z18" s="19">
        <f t="shared" si="24"/>
        <v>0.50251992847873794</v>
      </c>
      <c r="AA18" s="19">
        <f t="shared" si="25"/>
        <v>2.5199284787379428E-3</v>
      </c>
      <c r="AB18" s="20">
        <f t="shared" si="26"/>
        <v>0.16799523191586285</v>
      </c>
      <c r="AC18" s="21">
        <f t="shared" si="27"/>
        <v>0</v>
      </c>
      <c r="AD18" s="21">
        <f t="shared" si="28"/>
        <v>0</v>
      </c>
      <c r="AE18" s="21">
        <f t="shared" si="29"/>
        <v>5</v>
      </c>
      <c r="AF18" s="21">
        <f t="shared" si="30"/>
        <v>4</v>
      </c>
      <c r="AG18" s="21">
        <f t="shared" si="31"/>
        <v>4</v>
      </c>
      <c r="AH18" s="21">
        <f t="shared" si="32"/>
        <v>5</v>
      </c>
      <c r="AI18" s="47">
        <f t="shared" si="33"/>
        <v>2</v>
      </c>
      <c r="AJ18" s="79">
        <f t="shared" si="34"/>
        <v>1398352.35</v>
      </c>
      <c r="AK18" s="79">
        <f t="shared" si="35"/>
        <v>1109992.6499999999</v>
      </c>
      <c r="AL18" s="48">
        <f t="shared" si="36"/>
        <v>0.55748007152126211</v>
      </c>
      <c r="AM18" s="48">
        <f t="shared" si="37"/>
        <v>0.442519928478738</v>
      </c>
      <c r="AN18" s="22">
        <f t="shared" si="38"/>
        <v>0.55748007152126211</v>
      </c>
      <c r="AO18" s="22">
        <f t="shared" si="39"/>
        <v>5.7480071521262111E-2</v>
      </c>
      <c r="AP18" s="23">
        <f t="shared" si="40"/>
        <v>3.8320047680841407</v>
      </c>
      <c r="AQ18" s="24">
        <f t="shared" si="41"/>
        <v>3</v>
      </c>
      <c r="AR18" s="24">
        <f t="shared" si="42"/>
        <v>3</v>
      </c>
      <c r="AS18" s="24">
        <f t="shared" si="43"/>
        <v>8</v>
      </c>
      <c r="AT18" s="24">
        <f t="shared" si="44"/>
        <v>1</v>
      </c>
      <c r="AU18" s="24">
        <f t="shared" si="45"/>
        <v>8</v>
      </c>
      <c r="AV18" s="24">
        <f t="shared" si="46"/>
        <v>1</v>
      </c>
      <c r="AW18" s="60">
        <f t="shared" si="47"/>
        <v>2</v>
      </c>
      <c r="AX18" s="25">
        <f t="shared" si="48"/>
        <v>4</v>
      </c>
      <c r="AY18" s="26">
        <f t="shared" si="49"/>
        <v>0.44444444444444442</v>
      </c>
      <c r="AZ18" s="80">
        <f t="shared" si="50"/>
        <v>0.06</v>
      </c>
      <c r="BA18" s="80">
        <f t="shared" si="51"/>
        <v>0.56000000000000005</v>
      </c>
      <c r="BB18" s="80">
        <f t="shared" si="52"/>
        <v>0.43999999999999995</v>
      </c>
      <c r="BC18" s="98"/>
      <c r="BD18" s="79">
        <f t="shared" si="53"/>
        <v>1273687.6035</v>
      </c>
      <c r="BE18" s="79">
        <f t="shared" si="54"/>
        <v>1234657.3965</v>
      </c>
      <c r="BF18" s="48">
        <f t="shared" si="55"/>
        <v>0.50778007152126203</v>
      </c>
      <c r="BG18" s="48">
        <f t="shared" si="56"/>
        <v>0.47271692847873797</v>
      </c>
      <c r="BH18" s="22">
        <f t="shared" si="57"/>
        <v>0.50778007152126203</v>
      </c>
      <c r="BI18" s="22">
        <f t="shared" si="58"/>
        <v>7.7800715212620331E-3</v>
      </c>
      <c r="BJ18" s="23">
        <f t="shared" si="59"/>
        <v>0.51867143475080224</v>
      </c>
      <c r="BK18" s="24">
        <f t="shared" si="60"/>
        <v>0</v>
      </c>
      <c r="BL18" s="24">
        <f t="shared" si="61"/>
        <v>0</v>
      </c>
      <c r="BM18" s="24">
        <f t="shared" si="62"/>
        <v>5</v>
      </c>
      <c r="BN18" s="24">
        <f t="shared" si="63"/>
        <v>4</v>
      </c>
      <c r="BO18" s="24">
        <f t="shared" si="64"/>
        <v>5</v>
      </c>
      <c r="BP18" s="24">
        <f t="shared" si="65"/>
        <v>4</v>
      </c>
      <c r="BQ18" s="60">
        <f t="shared" si="66"/>
        <v>1</v>
      </c>
      <c r="BS18" s="79">
        <f t="shared" si="67"/>
        <v>1224549.1249500001</v>
      </c>
      <c r="BT18" s="79">
        <f t="shared" si="68"/>
        <v>1283795.8750499999</v>
      </c>
      <c r="BU18" s="48">
        <f t="shared" si="69"/>
        <v>0.48819007152126204</v>
      </c>
      <c r="BV18" s="94">
        <f t="shared" si="70"/>
        <v>0.51180992847873796</v>
      </c>
      <c r="BW18" s="22">
        <f t="shared" si="71"/>
        <v>0.51180992847873796</v>
      </c>
      <c r="BX18" s="22">
        <f t="shared" si="72"/>
        <v>1.1809928478737963E-2</v>
      </c>
      <c r="BY18" s="23">
        <f t="shared" si="73"/>
        <v>0.78732856524919759</v>
      </c>
      <c r="BZ18" s="24">
        <f t="shared" si="74"/>
        <v>0</v>
      </c>
      <c r="CA18" s="24">
        <f t="shared" si="75"/>
        <v>0</v>
      </c>
      <c r="CB18" s="24">
        <f t="shared" si="76"/>
        <v>5</v>
      </c>
      <c r="CC18" s="24">
        <f t="shared" si="77"/>
        <v>4</v>
      </c>
      <c r="CD18" s="24">
        <f t="shared" si="78"/>
        <v>4</v>
      </c>
      <c r="CE18" s="24">
        <f t="shared" si="79"/>
        <v>5</v>
      </c>
      <c r="CF18" s="60">
        <f t="shared" si="80"/>
        <v>2</v>
      </c>
    </row>
    <row r="19" spans="1:84" ht="15" customHeight="1" x14ac:dyDescent="0.25">
      <c r="A19" s="53" t="s">
        <v>32</v>
      </c>
      <c r="B19" s="75">
        <v>1558993</v>
      </c>
      <c r="C19" s="75">
        <v>905109</v>
      </c>
      <c r="D19" s="75">
        <v>634899</v>
      </c>
      <c r="E19" s="49">
        <f t="shared" si="5"/>
        <v>0.58057284413720911</v>
      </c>
      <c r="F19" s="49">
        <f t="shared" si="6"/>
        <v>0.40724942318535107</v>
      </c>
      <c r="G19" s="49">
        <f t="shared" si="7"/>
        <v>0.58773006373992864</v>
      </c>
      <c r="H19" s="49">
        <f t="shared" si="8"/>
        <v>0.41226993626007136</v>
      </c>
      <c r="I19" s="14">
        <v>7</v>
      </c>
      <c r="J19" s="17">
        <f t="shared" si="9"/>
        <v>0.58773006373992864</v>
      </c>
      <c r="K19" s="15">
        <f t="shared" si="10"/>
        <v>4</v>
      </c>
      <c r="L19" s="16">
        <f t="shared" si="11"/>
        <v>4</v>
      </c>
      <c r="M19" s="17">
        <f t="shared" si="12"/>
        <v>8.7730063739928643E-2</v>
      </c>
      <c r="N19" s="18">
        <f t="shared" si="13"/>
        <v>5.8486709159952435</v>
      </c>
      <c r="O19" s="14">
        <f t="shared" si="14"/>
        <v>5</v>
      </c>
      <c r="P19" s="14">
        <f t="shared" si="15"/>
        <v>3</v>
      </c>
      <c r="Q19" s="16">
        <f t="shared" si="16"/>
        <v>7</v>
      </c>
      <c r="R19" s="14">
        <f t="shared" si="17"/>
        <v>0</v>
      </c>
      <c r="S19" s="14">
        <f t="shared" si="18"/>
        <v>7</v>
      </c>
      <c r="T19" s="14">
        <f t="shared" si="19"/>
        <v>0</v>
      </c>
      <c r="U19" s="67"/>
      <c r="V19" s="77">
        <f t="shared" si="20"/>
        <v>858908.76</v>
      </c>
      <c r="W19" s="77">
        <f t="shared" si="21"/>
        <v>681099.24</v>
      </c>
      <c r="X19" s="102">
        <f t="shared" si="22"/>
        <v>0.55773006373992862</v>
      </c>
      <c r="Y19" s="102">
        <f t="shared" si="23"/>
        <v>0.44226993626007138</v>
      </c>
      <c r="Z19" s="19">
        <f t="shared" si="24"/>
        <v>0.55773006373992862</v>
      </c>
      <c r="AA19" s="19">
        <f t="shared" si="25"/>
        <v>5.7730063739928617E-2</v>
      </c>
      <c r="AB19" s="20">
        <f t="shared" si="26"/>
        <v>3.8486709159952412</v>
      </c>
      <c r="AC19" s="21">
        <f t="shared" si="27"/>
        <v>3</v>
      </c>
      <c r="AD19" s="21">
        <f t="shared" si="28"/>
        <v>3</v>
      </c>
      <c r="AE19" s="21">
        <f t="shared" si="29"/>
        <v>7</v>
      </c>
      <c r="AF19" s="21">
        <f t="shared" si="30"/>
        <v>0</v>
      </c>
      <c r="AG19" s="21">
        <f t="shared" si="31"/>
        <v>7</v>
      </c>
      <c r="AH19" s="21">
        <f t="shared" si="32"/>
        <v>0</v>
      </c>
      <c r="AI19" s="47">
        <f t="shared" si="33"/>
        <v>0</v>
      </c>
      <c r="AJ19" s="79">
        <f t="shared" si="34"/>
        <v>951309.24</v>
      </c>
      <c r="AK19" s="79">
        <f t="shared" si="35"/>
        <v>588698.76</v>
      </c>
      <c r="AL19" s="103">
        <f t="shared" si="36"/>
        <v>0.61773006373992867</v>
      </c>
      <c r="AM19" s="103">
        <f t="shared" si="37"/>
        <v>0.38226993626007133</v>
      </c>
      <c r="AN19" s="22">
        <f t="shared" si="38"/>
        <v>0.61773006373992867</v>
      </c>
      <c r="AO19" s="22">
        <f t="shared" si="39"/>
        <v>0.11773006373992867</v>
      </c>
      <c r="AP19" s="23">
        <f t="shared" si="40"/>
        <v>7.8486709159952452</v>
      </c>
      <c r="AQ19" s="24">
        <f t="shared" si="41"/>
        <v>7</v>
      </c>
      <c r="AR19" s="24">
        <f t="shared" si="42"/>
        <v>3</v>
      </c>
      <c r="AS19" s="24">
        <f t="shared" si="43"/>
        <v>7</v>
      </c>
      <c r="AT19" s="24">
        <f t="shared" si="44"/>
        <v>0</v>
      </c>
      <c r="AU19" s="24">
        <f t="shared" si="45"/>
        <v>7</v>
      </c>
      <c r="AV19" s="24">
        <f t="shared" si="46"/>
        <v>0</v>
      </c>
      <c r="AW19" s="60">
        <f t="shared" si="47"/>
        <v>0</v>
      </c>
      <c r="AX19" s="25">
        <f t="shared" si="48"/>
        <v>0</v>
      </c>
      <c r="AY19" s="26">
        <f t="shared" si="49"/>
        <v>0</v>
      </c>
      <c r="AZ19" s="80">
        <f t="shared" si="50"/>
        <v>4.4999999999999998E-2</v>
      </c>
      <c r="BA19" s="80">
        <f t="shared" si="51"/>
        <v>0.54500000000000004</v>
      </c>
      <c r="BB19" s="80">
        <f t="shared" si="52"/>
        <v>0.45499999999999996</v>
      </c>
      <c r="BC19" s="98"/>
      <c r="BD19" s="79">
        <f t="shared" si="53"/>
        <v>874770.84239999996</v>
      </c>
      <c r="BE19" s="79">
        <f t="shared" si="54"/>
        <v>665237.15760000004</v>
      </c>
      <c r="BF19" s="103">
        <f t="shared" si="55"/>
        <v>0.56803006373992859</v>
      </c>
      <c r="BG19" s="103">
        <f t="shared" si="56"/>
        <v>0.41246693626007136</v>
      </c>
      <c r="BH19" s="22">
        <f t="shared" si="57"/>
        <v>0.56803006373992859</v>
      </c>
      <c r="BI19" s="22">
        <f t="shared" si="58"/>
        <v>6.8030063739928592E-2</v>
      </c>
      <c r="BJ19" s="23">
        <f t="shared" si="59"/>
        <v>4.5353375826619065</v>
      </c>
      <c r="BK19" s="24">
        <f t="shared" si="60"/>
        <v>4</v>
      </c>
      <c r="BL19" s="24">
        <f t="shared" si="61"/>
        <v>3</v>
      </c>
      <c r="BM19" s="24">
        <f t="shared" si="62"/>
        <v>7</v>
      </c>
      <c r="BN19" s="24">
        <f t="shared" si="63"/>
        <v>0</v>
      </c>
      <c r="BO19" s="24">
        <f t="shared" si="64"/>
        <v>7</v>
      </c>
      <c r="BP19" s="24">
        <f t="shared" si="65"/>
        <v>0</v>
      </c>
      <c r="BQ19" s="60">
        <f t="shared" si="66"/>
        <v>0</v>
      </c>
      <c r="BS19" s="79">
        <f t="shared" si="67"/>
        <v>844602.08568000002</v>
      </c>
      <c r="BT19" s="79">
        <f t="shared" si="68"/>
        <v>695405.91431999998</v>
      </c>
      <c r="BU19" s="103">
        <f t="shared" si="69"/>
        <v>0.5484400637399286</v>
      </c>
      <c r="BV19" s="94">
        <f t="shared" si="70"/>
        <v>0.45155993626007135</v>
      </c>
      <c r="BW19" s="22">
        <f t="shared" si="71"/>
        <v>0.5484400637399286</v>
      </c>
      <c r="BX19" s="22">
        <f t="shared" si="72"/>
        <v>4.8440063739928596E-2</v>
      </c>
      <c r="BY19" s="23">
        <f t="shared" si="73"/>
        <v>3.2293375826619064</v>
      </c>
      <c r="BZ19" s="24">
        <f t="shared" si="74"/>
        <v>3</v>
      </c>
      <c r="CA19" s="24">
        <f t="shared" si="75"/>
        <v>3</v>
      </c>
      <c r="CB19" s="24">
        <f t="shared" si="76"/>
        <v>7</v>
      </c>
      <c r="CC19" s="24">
        <f t="shared" si="77"/>
        <v>0</v>
      </c>
      <c r="CD19" s="24">
        <f t="shared" si="78"/>
        <v>7</v>
      </c>
      <c r="CE19" s="24">
        <f t="shared" si="79"/>
        <v>0</v>
      </c>
      <c r="CF19" s="60">
        <f t="shared" si="80"/>
        <v>0</v>
      </c>
    </row>
    <row r="20" spans="1:84" ht="15" customHeight="1" x14ac:dyDescent="0.25">
      <c r="A20" s="53" t="s">
        <v>33</v>
      </c>
      <c r="B20" s="75">
        <v>413921</v>
      </c>
      <c r="C20" s="75">
        <v>242584</v>
      </c>
      <c r="D20" s="75">
        <v>165484</v>
      </c>
      <c r="E20" s="49">
        <f t="shared" si="5"/>
        <v>0.58606352419906216</v>
      </c>
      <c r="F20" s="49">
        <f t="shared" si="6"/>
        <v>0.39979609635655111</v>
      </c>
      <c r="G20" s="49">
        <f t="shared" si="7"/>
        <v>0.59446954919278161</v>
      </c>
      <c r="H20" s="49">
        <f t="shared" si="8"/>
        <v>0.40553045080721839</v>
      </c>
      <c r="I20" s="14">
        <v>3</v>
      </c>
      <c r="J20" s="17">
        <f t="shared" si="9"/>
        <v>0.59446954919278161</v>
      </c>
      <c r="K20" s="15">
        <f t="shared" si="10"/>
        <v>2</v>
      </c>
      <c r="L20" s="16">
        <f t="shared" si="11"/>
        <v>2</v>
      </c>
      <c r="M20" s="17">
        <f t="shared" si="12"/>
        <v>9.446954919278161E-2</v>
      </c>
      <c r="N20" s="18">
        <f t="shared" si="13"/>
        <v>6.2979699461854413</v>
      </c>
      <c r="O20" s="14">
        <f t="shared" si="14"/>
        <v>6</v>
      </c>
      <c r="P20" s="14">
        <f t="shared" si="15"/>
        <v>1</v>
      </c>
      <c r="Q20" s="16">
        <f t="shared" si="16"/>
        <v>3</v>
      </c>
      <c r="R20" s="14">
        <f t="shared" si="17"/>
        <v>0</v>
      </c>
      <c r="S20" s="14">
        <f t="shared" si="18"/>
        <v>3</v>
      </c>
      <c r="T20" s="14">
        <f t="shared" si="19"/>
        <v>0</v>
      </c>
      <c r="U20" s="67"/>
      <c r="V20" s="77">
        <f t="shared" si="20"/>
        <v>230341.96</v>
      </c>
      <c r="W20" s="77">
        <f t="shared" si="21"/>
        <v>177726.04</v>
      </c>
      <c r="X20" s="46">
        <f t="shared" si="22"/>
        <v>0.56446954919278158</v>
      </c>
      <c r="Y20" s="46">
        <f t="shared" si="23"/>
        <v>0.43553045080721842</v>
      </c>
      <c r="Z20" s="19">
        <f t="shared" si="24"/>
        <v>0.56446954919278158</v>
      </c>
      <c r="AA20" s="19">
        <f t="shared" si="25"/>
        <v>6.4469549192781583E-2</v>
      </c>
      <c r="AB20" s="20">
        <f t="shared" si="26"/>
        <v>4.2979699461854395</v>
      </c>
      <c r="AC20" s="21">
        <f t="shared" si="27"/>
        <v>4</v>
      </c>
      <c r="AD20" s="21">
        <f t="shared" si="28"/>
        <v>1</v>
      </c>
      <c r="AE20" s="21">
        <f t="shared" si="29"/>
        <v>3</v>
      </c>
      <c r="AF20" s="21">
        <f t="shared" si="30"/>
        <v>0</v>
      </c>
      <c r="AG20" s="21">
        <f t="shared" si="31"/>
        <v>3</v>
      </c>
      <c r="AH20" s="21">
        <f t="shared" si="32"/>
        <v>0</v>
      </c>
      <c r="AI20" s="47">
        <f t="shared" si="33"/>
        <v>0</v>
      </c>
      <c r="AJ20" s="79">
        <f t="shared" si="34"/>
        <v>254826.04</v>
      </c>
      <c r="AK20" s="79">
        <f t="shared" si="35"/>
        <v>153241.96</v>
      </c>
      <c r="AL20" s="48">
        <f t="shared" si="36"/>
        <v>0.62446954919278164</v>
      </c>
      <c r="AM20" s="48">
        <f t="shared" si="37"/>
        <v>0.37553045080721836</v>
      </c>
      <c r="AN20" s="22">
        <f t="shared" si="38"/>
        <v>0.62446954919278164</v>
      </c>
      <c r="AO20" s="22">
        <f t="shared" si="39"/>
        <v>0.12446954919278164</v>
      </c>
      <c r="AP20" s="23">
        <f t="shared" si="40"/>
        <v>8.297969946185443</v>
      </c>
      <c r="AQ20" s="24">
        <f t="shared" si="41"/>
        <v>8</v>
      </c>
      <c r="AR20" s="24">
        <f t="shared" si="42"/>
        <v>1</v>
      </c>
      <c r="AS20" s="24">
        <f t="shared" si="43"/>
        <v>3</v>
      </c>
      <c r="AT20" s="24">
        <f t="shared" si="44"/>
        <v>0</v>
      </c>
      <c r="AU20" s="24">
        <f t="shared" si="45"/>
        <v>3</v>
      </c>
      <c r="AV20" s="24">
        <f t="shared" si="46"/>
        <v>0</v>
      </c>
      <c r="AW20" s="60">
        <f t="shared" si="47"/>
        <v>0</v>
      </c>
      <c r="AX20" s="25">
        <f t="shared" si="48"/>
        <v>0</v>
      </c>
      <c r="AY20" s="26">
        <f t="shared" si="49"/>
        <v>0</v>
      </c>
      <c r="AZ20" s="80">
        <f t="shared" si="50"/>
        <v>1.4999999999999999E-2</v>
      </c>
      <c r="BA20" s="80">
        <f t="shared" si="51"/>
        <v>0.51500000000000001</v>
      </c>
      <c r="BB20" s="80">
        <f t="shared" si="52"/>
        <v>0.48499999999999999</v>
      </c>
      <c r="BC20" s="98"/>
      <c r="BD20" s="79">
        <f t="shared" si="53"/>
        <v>234545.06039999999</v>
      </c>
      <c r="BE20" s="79">
        <f t="shared" si="54"/>
        <v>173522.93960000001</v>
      </c>
      <c r="BF20" s="48">
        <f t="shared" si="55"/>
        <v>0.57476954919278156</v>
      </c>
      <c r="BG20" s="48">
        <f t="shared" si="56"/>
        <v>0.40572745080721839</v>
      </c>
      <c r="BH20" s="22">
        <f t="shared" si="57"/>
        <v>0.57476954919278156</v>
      </c>
      <c r="BI20" s="22">
        <f t="shared" si="58"/>
        <v>7.4769549192781559E-2</v>
      </c>
      <c r="BJ20" s="23">
        <f t="shared" si="59"/>
        <v>4.9846366128521042</v>
      </c>
      <c r="BK20" s="24">
        <f t="shared" si="60"/>
        <v>4</v>
      </c>
      <c r="BL20" s="24">
        <f t="shared" si="61"/>
        <v>1</v>
      </c>
      <c r="BM20" s="24">
        <f t="shared" si="62"/>
        <v>3</v>
      </c>
      <c r="BN20" s="24">
        <f t="shared" si="63"/>
        <v>0</v>
      </c>
      <c r="BO20" s="24">
        <f t="shared" si="64"/>
        <v>3</v>
      </c>
      <c r="BP20" s="24">
        <f t="shared" si="65"/>
        <v>0</v>
      </c>
      <c r="BQ20" s="60">
        <f t="shared" si="66"/>
        <v>0</v>
      </c>
      <c r="BS20" s="79">
        <f t="shared" si="67"/>
        <v>226551.00828000001</v>
      </c>
      <c r="BT20" s="79">
        <f t="shared" si="68"/>
        <v>181516.99171999999</v>
      </c>
      <c r="BU20" s="48">
        <f t="shared" si="69"/>
        <v>0.55517954919278156</v>
      </c>
      <c r="BV20" s="94">
        <f t="shared" si="70"/>
        <v>0.44482045080721838</v>
      </c>
      <c r="BW20" s="22">
        <f t="shared" si="71"/>
        <v>0.55517954919278156</v>
      </c>
      <c r="BX20" s="22">
        <f t="shared" si="72"/>
        <v>5.5179549192781563E-2</v>
      </c>
      <c r="BY20" s="23">
        <f t="shared" si="73"/>
        <v>3.6786366128521042</v>
      </c>
      <c r="BZ20" s="24">
        <f t="shared" si="74"/>
        <v>3</v>
      </c>
      <c r="CA20" s="24">
        <f t="shared" si="75"/>
        <v>1</v>
      </c>
      <c r="CB20" s="24">
        <f t="shared" si="76"/>
        <v>3</v>
      </c>
      <c r="CC20" s="24">
        <f t="shared" si="77"/>
        <v>0</v>
      </c>
      <c r="CD20" s="24">
        <f t="shared" si="78"/>
        <v>3</v>
      </c>
      <c r="CE20" s="24">
        <f t="shared" si="79"/>
        <v>0</v>
      </c>
      <c r="CF20" s="60">
        <f t="shared" si="80"/>
        <v>0</v>
      </c>
    </row>
    <row r="21" spans="1:84" ht="15" customHeight="1" x14ac:dyDescent="0.25">
      <c r="A21" s="53" t="s">
        <v>34</v>
      </c>
      <c r="B21" s="75">
        <v>293764</v>
      </c>
      <c r="C21" s="75">
        <v>267070</v>
      </c>
      <c r="D21" s="75">
        <v>21381</v>
      </c>
      <c r="E21" s="49">
        <f t="shared" si="5"/>
        <v>0.9091311392818725</v>
      </c>
      <c r="F21" s="49">
        <f t="shared" si="6"/>
        <v>7.2782914176005228E-2</v>
      </c>
      <c r="G21" s="49">
        <f t="shared" si="7"/>
        <v>0.92587649202117517</v>
      </c>
      <c r="H21" s="49">
        <f t="shared" si="8"/>
        <v>7.4123507978824832E-2</v>
      </c>
      <c r="I21" s="14">
        <v>3</v>
      </c>
      <c r="J21" s="17">
        <f t="shared" si="9"/>
        <v>0.92587649202117517</v>
      </c>
      <c r="K21" s="15">
        <f t="shared" si="10"/>
        <v>2</v>
      </c>
      <c r="L21" s="16">
        <f t="shared" si="11"/>
        <v>2</v>
      </c>
      <c r="M21" s="17">
        <f t="shared" si="12"/>
        <v>0.42587649202117517</v>
      </c>
      <c r="N21" s="18">
        <f t="shared" si="13"/>
        <v>28.391766134745012</v>
      </c>
      <c r="O21" s="14">
        <f t="shared" si="14"/>
        <v>28</v>
      </c>
      <c r="P21" s="14">
        <f t="shared" si="15"/>
        <v>1</v>
      </c>
      <c r="Q21" s="16">
        <f t="shared" si="16"/>
        <v>3</v>
      </c>
      <c r="R21" s="14">
        <f t="shared" si="17"/>
        <v>0</v>
      </c>
      <c r="S21" s="14">
        <f t="shared" si="18"/>
        <v>3</v>
      </c>
      <c r="T21" s="14">
        <f t="shared" si="19"/>
        <v>0</v>
      </c>
      <c r="U21" s="67"/>
      <c r="V21" s="77">
        <f t="shared" si="20"/>
        <v>258416.47</v>
      </c>
      <c r="W21" s="77">
        <f t="shared" si="21"/>
        <v>30034.53</v>
      </c>
      <c r="X21" s="46">
        <f t="shared" si="22"/>
        <v>0.89587649202117514</v>
      </c>
      <c r="Y21" s="46">
        <f t="shared" si="23"/>
        <v>0.10412350797882483</v>
      </c>
      <c r="Z21" s="19">
        <f t="shared" si="24"/>
        <v>0.89587649202117514</v>
      </c>
      <c r="AA21" s="19">
        <f t="shared" si="25"/>
        <v>0.39587649202117514</v>
      </c>
      <c r="AB21" s="20">
        <f t="shared" si="26"/>
        <v>26.391766134745012</v>
      </c>
      <c r="AC21" s="21">
        <f t="shared" si="27"/>
        <v>26</v>
      </c>
      <c r="AD21" s="21">
        <f t="shared" si="28"/>
        <v>1</v>
      </c>
      <c r="AE21" s="21">
        <f t="shared" si="29"/>
        <v>3</v>
      </c>
      <c r="AF21" s="21">
        <f t="shared" si="30"/>
        <v>0</v>
      </c>
      <c r="AG21" s="21">
        <f t="shared" si="31"/>
        <v>3</v>
      </c>
      <c r="AH21" s="21">
        <f t="shared" si="32"/>
        <v>0</v>
      </c>
      <c r="AI21" s="47">
        <f t="shared" si="33"/>
        <v>0</v>
      </c>
      <c r="AJ21" s="79">
        <f t="shared" si="34"/>
        <v>275723.53000000003</v>
      </c>
      <c r="AK21" s="79">
        <f t="shared" si="35"/>
        <v>12727.470000000001</v>
      </c>
      <c r="AL21" s="48">
        <f t="shared" si="36"/>
        <v>0.95587649202117519</v>
      </c>
      <c r="AM21" s="48">
        <f t="shared" si="37"/>
        <v>4.4123507978824833E-2</v>
      </c>
      <c r="AN21" s="22">
        <f t="shared" si="38"/>
        <v>0.95587649202117519</v>
      </c>
      <c r="AO21" s="22">
        <f t="shared" si="39"/>
        <v>0.45587649202117519</v>
      </c>
      <c r="AP21" s="23">
        <f t="shared" si="40"/>
        <v>30.391766134745016</v>
      </c>
      <c r="AQ21" s="24">
        <f t="shared" si="41"/>
        <v>30</v>
      </c>
      <c r="AR21" s="24">
        <f t="shared" si="42"/>
        <v>1</v>
      </c>
      <c r="AS21" s="24">
        <f t="shared" si="43"/>
        <v>3</v>
      </c>
      <c r="AT21" s="24">
        <f t="shared" si="44"/>
        <v>0</v>
      </c>
      <c r="AU21" s="24">
        <f t="shared" si="45"/>
        <v>3</v>
      </c>
      <c r="AV21" s="24">
        <f t="shared" si="46"/>
        <v>0</v>
      </c>
      <c r="AW21" s="60">
        <f t="shared" si="47"/>
        <v>0</v>
      </c>
      <c r="AX21" s="25">
        <f t="shared" si="48"/>
        <v>0</v>
      </c>
      <c r="AY21" s="26">
        <f t="shared" si="49"/>
        <v>0</v>
      </c>
      <c r="AZ21" s="80">
        <f t="shared" si="50"/>
        <v>1.4999999999999999E-2</v>
      </c>
      <c r="BA21" s="80">
        <f t="shared" si="51"/>
        <v>0.51500000000000001</v>
      </c>
      <c r="BB21" s="80">
        <f t="shared" si="52"/>
        <v>0.48499999999999999</v>
      </c>
      <c r="BC21" s="98"/>
      <c r="BD21" s="79">
        <f t="shared" si="53"/>
        <v>261387.5153</v>
      </c>
      <c r="BE21" s="79">
        <f t="shared" si="54"/>
        <v>27063.484700000001</v>
      </c>
      <c r="BF21" s="48">
        <f t="shared" si="55"/>
        <v>0.90617649202117512</v>
      </c>
      <c r="BG21" s="48">
        <f t="shared" si="56"/>
        <v>7.4320507978824835E-2</v>
      </c>
      <c r="BH21" s="22">
        <f t="shared" si="57"/>
        <v>0.90617649202117512</v>
      </c>
      <c r="BI21" s="22">
        <f t="shared" si="58"/>
        <v>0.40617649202117512</v>
      </c>
      <c r="BJ21" s="23">
        <f t="shared" si="59"/>
        <v>27.078432801411676</v>
      </c>
      <c r="BK21" s="24">
        <f t="shared" si="60"/>
        <v>27</v>
      </c>
      <c r="BL21" s="24">
        <f t="shared" si="61"/>
        <v>1</v>
      </c>
      <c r="BM21" s="24">
        <f t="shared" si="62"/>
        <v>3</v>
      </c>
      <c r="BN21" s="24">
        <f t="shared" si="63"/>
        <v>0</v>
      </c>
      <c r="BO21" s="24">
        <f t="shared" si="64"/>
        <v>3</v>
      </c>
      <c r="BP21" s="24">
        <f t="shared" si="65"/>
        <v>0</v>
      </c>
      <c r="BQ21" s="60">
        <f t="shared" si="66"/>
        <v>0</v>
      </c>
      <c r="BS21" s="79">
        <f t="shared" si="67"/>
        <v>255736.76021000001</v>
      </c>
      <c r="BT21" s="79">
        <f t="shared" si="68"/>
        <v>32714.23979</v>
      </c>
      <c r="BU21" s="48">
        <f t="shared" si="69"/>
        <v>0.88658649202117523</v>
      </c>
      <c r="BV21" s="94">
        <f t="shared" si="70"/>
        <v>0.11341350797882482</v>
      </c>
      <c r="BW21" s="22">
        <f t="shared" si="71"/>
        <v>0.88658649202117523</v>
      </c>
      <c r="BX21" s="22">
        <f t="shared" si="72"/>
        <v>0.38658649202117523</v>
      </c>
      <c r="BY21" s="23">
        <f t="shared" si="73"/>
        <v>25.772432801411682</v>
      </c>
      <c r="BZ21" s="24">
        <f t="shared" si="74"/>
        <v>25</v>
      </c>
      <c r="CA21" s="24">
        <f t="shared" si="75"/>
        <v>1</v>
      </c>
      <c r="CB21" s="24">
        <f t="shared" si="76"/>
        <v>3</v>
      </c>
      <c r="CC21" s="24">
        <f t="shared" si="77"/>
        <v>0</v>
      </c>
      <c r="CD21" s="24">
        <f t="shared" si="78"/>
        <v>3</v>
      </c>
      <c r="CE21" s="24">
        <f t="shared" si="79"/>
        <v>0</v>
      </c>
      <c r="CF21" s="60">
        <f t="shared" si="80"/>
        <v>0</v>
      </c>
    </row>
    <row r="22" spans="1:84" ht="15" customHeight="1" x14ac:dyDescent="0.25">
      <c r="A22" s="53" t="s">
        <v>48</v>
      </c>
      <c r="B22" s="75">
        <v>8492175</v>
      </c>
      <c r="C22" s="75">
        <v>4237756</v>
      </c>
      <c r="D22" s="75">
        <v>4163447</v>
      </c>
      <c r="E22" s="49">
        <f t="shared" si="5"/>
        <v>0.49901892035903639</v>
      </c>
      <c r="F22" s="49">
        <f t="shared" si="6"/>
        <v>0.49026862965023682</v>
      </c>
      <c r="G22" s="49">
        <f t="shared" si="7"/>
        <v>0.50442252139366228</v>
      </c>
      <c r="H22" s="49">
        <f t="shared" si="8"/>
        <v>0.49557747860633766</v>
      </c>
      <c r="I22" s="14">
        <v>29</v>
      </c>
      <c r="J22" s="17">
        <f t="shared" si="9"/>
        <v>0.50442252139366228</v>
      </c>
      <c r="K22" s="15">
        <f t="shared" si="10"/>
        <v>15</v>
      </c>
      <c r="L22" s="16">
        <f t="shared" si="11"/>
        <v>15</v>
      </c>
      <c r="M22" s="17">
        <f t="shared" si="12"/>
        <v>4.422521393662282E-3</v>
      </c>
      <c r="N22" s="18">
        <f t="shared" si="13"/>
        <v>0.29483475957748551</v>
      </c>
      <c r="O22" s="14">
        <f t="shared" si="14"/>
        <v>0</v>
      </c>
      <c r="P22" s="14">
        <f t="shared" si="15"/>
        <v>0</v>
      </c>
      <c r="Q22" s="16">
        <f t="shared" si="16"/>
        <v>15</v>
      </c>
      <c r="R22" s="14">
        <f t="shared" si="17"/>
        <v>14</v>
      </c>
      <c r="S22" s="14">
        <f t="shared" si="18"/>
        <v>15</v>
      </c>
      <c r="T22" s="14">
        <f t="shared" si="19"/>
        <v>14</v>
      </c>
      <c r="U22" s="67"/>
      <c r="V22" s="77">
        <f t="shared" si="20"/>
        <v>3985719.91</v>
      </c>
      <c r="W22" s="77">
        <f t="shared" si="21"/>
        <v>4415483.09</v>
      </c>
      <c r="X22" s="46">
        <f t="shared" si="22"/>
        <v>0.47442252139366226</v>
      </c>
      <c r="Y22" s="46">
        <f t="shared" si="23"/>
        <v>0.52557747860633763</v>
      </c>
      <c r="Z22" s="19">
        <f t="shared" si="24"/>
        <v>0.52557747860633763</v>
      </c>
      <c r="AA22" s="19">
        <f t="shared" si="25"/>
        <v>2.5577478606337634E-2</v>
      </c>
      <c r="AB22" s="20">
        <f t="shared" si="26"/>
        <v>1.7051652404225091</v>
      </c>
      <c r="AC22" s="21">
        <f t="shared" si="27"/>
        <v>1</v>
      </c>
      <c r="AD22" s="21">
        <f t="shared" si="28"/>
        <v>1</v>
      </c>
      <c r="AE22" s="21">
        <f t="shared" si="29"/>
        <v>16</v>
      </c>
      <c r="AF22" s="21">
        <f t="shared" si="30"/>
        <v>13</v>
      </c>
      <c r="AG22" s="21">
        <f t="shared" si="31"/>
        <v>13</v>
      </c>
      <c r="AH22" s="21">
        <f t="shared" si="32"/>
        <v>16</v>
      </c>
      <c r="AI22" s="47">
        <f t="shared" si="33"/>
        <v>2</v>
      </c>
      <c r="AJ22" s="79">
        <f t="shared" si="34"/>
        <v>4489792.09</v>
      </c>
      <c r="AK22" s="79">
        <f t="shared" si="35"/>
        <v>3911410.91</v>
      </c>
      <c r="AL22" s="48">
        <f t="shared" si="36"/>
        <v>0.53442252139366231</v>
      </c>
      <c r="AM22" s="48">
        <f t="shared" si="37"/>
        <v>0.46557747860633769</v>
      </c>
      <c r="AN22" s="22">
        <f t="shared" si="38"/>
        <v>0.53442252139366231</v>
      </c>
      <c r="AO22" s="22">
        <f t="shared" si="39"/>
        <v>3.4422521393662309E-2</v>
      </c>
      <c r="AP22" s="23">
        <f t="shared" si="40"/>
        <v>2.2948347595774874</v>
      </c>
      <c r="AQ22" s="24">
        <f t="shared" si="41"/>
        <v>2</v>
      </c>
      <c r="AR22" s="24">
        <f t="shared" si="42"/>
        <v>2</v>
      </c>
      <c r="AS22" s="24">
        <f t="shared" si="43"/>
        <v>17</v>
      </c>
      <c r="AT22" s="24">
        <f t="shared" si="44"/>
        <v>12</v>
      </c>
      <c r="AU22" s="24">
        <f t="shared" si="45"/>
        <v>17</v>
      </c>
      <c r="AV22" s="24">
        <f t="shared" si="46"/>
        <v>12</v>
      </c>
      <c r="AW22" s="60">
        <f t="shared" si="47"/>
        <v>2</v>
      </c>
      <c r="AX22" s="25">
        <f t="shared" si="48"/>
        <v>4</v>
      </c>
      <c r="AY22" s="26">
        <f t="shared" si="49"/>
        <v>0.13793103448275862</v>
      </c>
      <c r="AZ22" s="80">
        <f t="shared" si="50"/>
        <v>0.21</v>
      </c>
      <c r="BA22" s="80">
        <f t="shared" si="51"/>
        <v>0.71</v>
      </c>
      <c r="BB22" s="80">
        <f t="shared" si="52"/>
        <v>0.29000000000000004</v>
      </c>
      <c r="BC22" s="95"/>
      <c r="BD22" s="79">
        <f t="shared" si="53"/>
        <v>4072252.3009000001</v>
      </c>
      <c r="BE22" s="79">
        <f t="shared" si="54"/>
        <v>4328950.6990999999</v>
      </c>
      <c r="BF22" s="48">
        <f t="shared" si="55"/>
        <v>0.48472252139366229</v>
      </c>
      <c r="BG22" s="48">
        <f t="shared" si="56"/>
        <v>0.49577447860633767</v>
      </c>
      <c r="BH22" s="22">
        <f t="shared" si="57"/>
        <v>0.49577447860633767</v>
      </c>
      <c r="BI22" s="22">
        <f t="shared" si="58"/>
        <v>-4.2255213936623348E-3</v>
      </c>
      <c r="BJ22" s="23">
        <f t="shared" si="59"/>
        <v>-0.28170142624415567</v>
      </c>
      <c r="BK22" s="24">
        <f t="shared" si="60"/>
        <v>0</v>
      </c>
      <c r="BL22" s="24">
        <f t="shared" si="61"/>
        <v>0</v>
      </c>
      <c r="BM22" s="24">
        <f t="shared" si="62"/>
        <v>15</v>
      </c>
      <c r="BN22" s="24">
        <f t="shared" si="63"/>
        <v>14</v>
      </c>
      <c r="BO22" s="24">
        <f t="shared" si="64"/>
        <v>14</v>
      </c>
      <c r="BP22" s="24">
        <f t="shared" si="65"/>
        <v>15</v>
      </c>
      <c r="BQ22" s="60">
        <f t="shared" si="66"/>
        <v>1</v>
      </c>
      <c r="BS22" s="79">
        <f t="shared" si="67"/>
        <v>3907672.7341299998</v>
      </c>
      <c r="BT22" s="79">
        <f t="shared" si="68"/>
        <v>4493530.2658700002</v>
      </c>
      <c r="BU22" s="48">
        <f t="shared" si="69"/>
        <v>0.46513252139366229</v>
      </c>
      <c r="BV22" s="94">
        <f t="shared" si="70"/>
        <v>0.53486747860633777</v>
      </c>
      <c r="BW22" s="22">
        <f t="shared" si="71"/>
        <v>0.53486747860633777</v>
      </c>
      <c r="BX22" s="22">
        <f t="shared" si="72"/>
        <v>3.4867478606337765E-2</v>
      </c>
      <c r="BY22" s="23">
        <f t="shared" si="73"/>
        <v>2.324498573755851</v>
      </c>
      <c r="BZ22" s="24">
        <f t="shared" si="74"/>
        <v>2</v>
      </c>
      <c r="CA22" s="24">
        <f t="shared" si="75"/>
        <v>2</v>
      </c>
      <c r="CB22" s="24">
        <f t="shared" si="76"/>
        <v>17</v>
      </c>
      <c r="CC22" s="24">
        <f t="shared" si="77"/>
        <v>12</v>
      </c>
      <c r="CD22" s="24">
        <f t="shared" si="78"/>
        <v>12</v>
      </c>
      <c r="CE22" s="24">
        <f t="shared" si="79"/>
        <v>17</v>
      </c>
      <c r="CF22" s="60">
        <f t="shared" si="80"/>
        <v>3</v>
      </c>
    </row>
    <row r="23" spans="1:84" ht="15" customHeight="1" x14ac:dyDescent="0.25">
      <c r="A23" s="53" t="s">
        <v>80</v>
      </c>
      <c r="B23" s="75">
        <v>3908369</v>
      </c>
      <c r="C23" s="75">
        <v>1773827</v>
      </c>
      <c r="D23" s="75">
        <v>2078688</v>
      </c>
      <c r="E23" s="49">
        <f t="shared" si="5"/>
        <v>0.4538535128080281</v>
      </c>
      <c r="F23" s="49">
        <f t="shared" si="6"/>
        <v>0.53185561547540672</v>
      </c>
      <c r="G23" s="49">
        <f t="shared" si="7"/>
        <v>0.46043350901943275</v>
      </c>
      <c r="H23" s="49">
        <f t="shared" si="8"/>
        <v>0.53956649098056719</v>
      </c>
      <c r="I23" s="14">
        <v>16</v>
      </c>
      <c r="J23" s="17">
        <f t="shared" si="9"/>
        <v>0.53956649098056719</v>
      </c>
      <c r="K23" s="15">
        <f t="shared" si="10"/>
        <v>8.5</v>
      </c>
      <c r="L23" s="16">
        <f t="shared" si="11"/>
        <v>9</v>
      </c>
      <c r="M23" s="17">
        <f t="shared" si="12"/>
        <v>3.9566490980567193E-2</v>
      </c>
      <c r="N23" s="18">
        <f t="shared" si="13"/>
        <v>2.6377660653711463</v>
      </c>
      <c r="O23" s="14">
        <f t="shared" si="14"/>
        <v>2</v>
      </c>
      <c r="P23" s="14">
        <f t="shared" si="15"/>
        <v>2</v>
      </c>
      <c r="Q23" s="16">
        <f t="shared" si="16"/>
        <v>11</v>
      </c>
      <c r="R23" s="14">
        <f t="shared" si="17"/>
        <v>5</v>
      </c>
      <c r="S23" s="14">
        <f t="shared" si="18"/>
        <v>5</v>
      </c>
      <c r="T23" s="14">
        <f t="shared" si="19"/>
        <v>11</v>
      </c>
      <c r="U23" s="67"/>
      <c r="V23" s="77">
        <f t="shared" si="20"/>
        <v>1658251.55</v>
      </c>
      <c r="W23" s="77">
        <f t="shared" si="21"/>
        <v>2194263.4500000002</v>
      </c>
      <c r="X23" s="46">
        <f t="shared" si="22"/>
        <v>0.43043350901943278</v>
      </c>
      <c r="Y23" s="46">
        <f t="shared" si="23"/>
        <v>0.56956649098056722</v>
      </c>
      <c r="Z23" s="19">
        <f t="shared" si="24"/>
        <v>0.56956649098056722</v>
      </c>
      <c r="AA23" s="19">
        <f t="shared" si="25"/>
        <v>6.9566490980567219E-2</v>
      </c>
      <c r="AB23" s="20">
        <f t="shared" si="26"/>
        <v>4.6377660653711485</v>
      </c>
      <c r="AC23" s="21">
        <f t="shared" si="27"/>
        <v>4</v>
      </c>
      <c r="AD23" s="21">
        <f t="shared" si="28"/>
        <v>4</v>
      </c>
      <c r="AE23" s="21">
        <f t="shared" si="29"/>
        <v>13</v>
      </c>
      <c r="AF23" s="21">
        <f t="shared" si="30"/>
        <v>3</v>
      </c>
      <c r="AG23" s="21">
        <f t="shared" si="31"/>
        <v>3</v>
      </c>
      <c r="AH23" s="21">
        <f t="shared" si="32"/>
        <v>13</v>
      </c>
      <c r="AI23" s="47">
        <f t="shared" si="33"/>
        <v>2</v>
      </c>
      <c r="AJ23" s="79">
        <f t="shared" si="34"/>
        <v>1889402.45</v>
      </c>
      <c r="AK23" s="79">
        <f t="shared" si="35"/>
        <v>1963112.55</v>
      </c>
      <c r="AL23" s="48">
        <f t="shared" si="36"/>
        <v>0.49043350901943272</v>
      </c>
      <c r="AM23" s="48">
        <f t="shared" si="37"/>
        <v>0.50956649098056717</v>
      </c>
      <c r="AN23" s="22">
        <f t="shared" si="38"/>
        <v>0.50956649098056717</v>
      </c>
      <c r="AO23" s="22">
        <f t="shared" si="39"/>
        <v>9.5664909805671661E-3</v>
      </c>
      <c r="AP23" s="23">
        <f t="shared" si="40"/>
        <v>0.63776606537114444</v>
      </c>
      <c r="AQ23" s="24">
        <f t="shared" si="41"/>
        <v>0</v>
      </c>
      <c r="AR23" s="24">
        <f t="shared" si="42"/>
        <v>0</v>
      </c>
      <c r="AS23" s="24">
        <f t="shared" si="43"/>
        <v>9</v>
      </c>
      <c r="AT23" s="24">
        <f t="shared" si="44"/>
        <v>7</v>
      </c>
      <c r="AU23" s="24">
        <f t="shared" si="45"/>
        <v>7</v>
      </c>
      <c r="AV23" s="24">
        <f t="shared" si="46"/>
        <v>9</v>
      </c>
      <c r="AW23" s="60">
        <f t="shared" si="47"/>
        <v>2</v>
      </c>
      <c r="AX23" s="25">
        <f t="shared" si="48"/>
        <v>4</v>
      </c>
      <c r="AY23" s="26">
        <f t="shared" si="49"/>
        <v>0.25</v>
      </c>
      <c r="AZ23" s="80">
        <f t="shared" si="50"/>
        <v>0.105</v>
      </c>
      <c r="BA23" s="80">
        <f t="shared" si="51"/>
        <v>0.60499999999999998</v>
      </c>
      <c r="BB23" s="80">
        <f t="shared" si="52"/>
        <v>0.39500000000000002</v>
      </c>
      <c r="BC23" s="95"/>
      <c r="BD23" s="79">
        <f t="shared" si="53"/>
        <v>1697932.4545</v>
      </c>
      <c r="BE23" s="79">
        <f t="shared" si="54"/>
        <v>2154582.5455</v>
      </c>
      <c r="BF23" s="48">
        <f t="shared" si="55"/>
        <v>0.44073350901943276</v>
      </c>
      <c r="BG23" s="48">
        <f t="shared" si="56"/>
        <v>0.5397634909805672</v>
      </c>
      <c r="BH23" s="22">
        <f t="shared" si="57"/>
        <v>0.5397634909805672</v>
      </c>
      <c r="BI23" s="22">
        <f t="shared" si="58"/>
        <v>3.9763490980567195E-2</v>
      </c>
      <c r="BJ23" s="23">
        <f t="shared" si="59"/>
        <v>2.65089939870448</v>
      </c>
      <c r="BK23" s="24">
        <f t="shared" si="60"/>
        <v>2</v>
      </c>
      <c r="BL23" s="24">
        <f t="shared" si="61"/>
        <v>2</v>
      </c>
      <c r="BM23" s="24">
        <f t="shared" si="62"/>
        <v>11</v>
      </c>
      <c r="BN23" s="24">
        <f t="shared" si="63"/>
        <v>5</v>
      </c>
      <c r="BO23" s="24">
        <f t="shared" si="64"/>
        <v>5</v>
      </c>
      <c r="BP23" s="24">
        <f t="shared" si="65"/>
        <v>11</v>
      </c>
      <c r="BQ23" s="60">
        <f t="shared" si="66"/>
        <v>0</v>
      </c>
      <c r="BS23" s="79">
        <f t="shared" si="67"/>
        <v>1622461.6856499999</v>
      </c>
      <c r="BT23" s="79">
        <f t="shared" si="68"/>
        <v>2230053.3143500001</v>
      </c>
      <c r="BU23" s="48">
        <f t="shared" si="69"/>
        <v>0.4211435090194327</v>
      </c>
      <c r="BV23" s="94">
        <f t="shared" si="70"/>
        <v>0.57885649098056724</v>
      </c>
      <c r="BW23" s="22">
        <f t="shared" si="71"/>
        <v>0.57885649098056724</v>
      </c>
      <c r="BX23" s="22">
        <f t="shared" si="72"/>
        <v>7.885649098056724E-2</v>
      </c>
      <c r="BY23" s="23">
        <f t="shared" si="73"/>
        <v>5.257099398704483</v>
      </c>
      <c r="BZ23" s="24">
        <f t="shared" si="74"/>
        <v>5</v>
      </c>
      <c r="CA23" s="24">
        <f t="shared" si="75"/>
        <v>5</v>
      </c>
      <c r="CB23" s="24">
        <f t="shared" si="76"/>
        <v>14</v>
      </c>
      <c r="CC23" s="24">
        <f t="shared" si="77"/>
        <v>2</v>
      </c>
      <c r="CD23" s="24">
        <f t="shared" si="78"/>
        <v>2</v>
      </c>
      <c r="CE23" s="24">
        <f t="shared" si="79"/>
        <v>14</v>
      </c>
      <c r="CF23" s="60">
        <f t="shared" si="80"/>
        <v>3</v>
      </c>
    </row>
    <row r="24" spans="1:84" ht="15" customHeight="1" x14ac:dyDescent="0.25">
      <c r="A24" s="53" t="s">
        <v>35</v>
      </c>
      <c r="B24" s="75">
        <v>434697</v>
      </c>
      <c r="C24" s="75">
        <v>306658</v>
      </c>
      <c r="D24" s="75">
        <v>121015</v>
      </c>
      <c r="E24" s="49">
        <f t="shared" si="5"/>
        <v>0.70545230355857069</v>
      </c>
      <c r="F24" s="49">
        <f t="shared" si="6"/>
        <v>0.27838931485609514</v>
      </c>
      <c r="G24" s="49">
        <f t="shared" si="7"/>
        <v>0.71703848501074419</v>
      </c>
      <c r="H24" s="49">
        <f t="shared" si="8"/>
        <v>0.28296151498925576</v>
      </c>
      <c r="I24" s="14">
        <v>4</v>
      </c>
      <c r="J24" s="17">
        <f t="shared" si="9"/>
        <v>0.71703848501074419</v>
      </c>
      <c r="K24" s="15">
        <f t="shared" si="10"/>
        <v>2.5</v>
      </c>
      <c r="L24" s="16">
        <f t="shared" si="11"/>
        <v>3</v>
      </c>
      <c r="M24" s="17">
        <f t="shared" si="12"/>
        <v>0.21703848501074419</v>
      </c>
      <c r="N24" s="18">
        <f t="shared" si="13"/>
        <v>14.469232334049613</v>
      </c>
      <c r="O24" s="14">
        <f t="shared" si="14"/>
        <v>14</v>
      </c>
      <c r="P24" s="14">
        <f t="shared" si="15"/>
        <v>1</v>
      </c>
      <c r="Q24" s="16">
        <f t="shared" si="16"/>
        <v>4</v>
      </c>
      <c r="R24" s="14">
        <f t="shared" si="17"/>
        <v>0</v>
      </c>
      <c r="S24" s="14">
        <f t="shared" si="18"/>
        <v>4</v>
      </c>
      <c r="T24" s="14">
        <f t="shared" si="19"/>
        <v>0</v>
      </c>
      <c r="U24" s="67"/>
      <c r="V24" s="77">
        <f t="shared" si="20"/>
        <v>293827.81</v>
      </c>
      <c r="W24" s="77">
        <f t="shared" si="21"/>
        <v>133845.19</v>
      </c>
      <c r="X24" s="46">
        <f t="shared" si="22"/>
        <v>0.68703848501074416</v>
      </c>
      <c r="Y24" s="46">
        <f t="shared" si="23"/>
        <v>0.31296151498925573</v>
      </c>
      <c r="Z24" s="19">
        <f t="shared" si="24"/>
        <v>0.68703848501074416</v>
      </c>
      <c r="AA24" s="19">
        <f t="shared" si="25"/>
        <v>0.18703848501074416</v>
      </c>
      <c r="AB24" s="20">
        <f t="shared" si="26"/>
        <v>12.469232334049611</v>
      </c>
      <c r="AC24" s="21">
        <f t="shared" si="27"/>
        <v>12</v>
      </c>
      <c r="AD24" s="21">
        <f t="shared" si="28"/>
        <v>1</v>
      </c>
      <c r="AE24" s="21">
        <f t="shared" si="29"/>
        <v>4</v>
      </c>
      <c r="AF24" s="21">
        <f t="shared" si="30"/>
        <v>0</v>
      </c>
      <c r="AG24" s="21">
        <f t="shared" si="31"/>
        <v>4</v>
      </c>
      <c r="AH24" s="21">
        <f t="shared" si="32"/>
        <v>0</v>
      </c>
      <c r="AI24" s="47">
        <f t="shared" si="33"/>
        <v>0</v>
      </c>
      <c r="AJ24" s="79">
        <f t="shared" si="34"/>
        <v>319488.19</v>
      </c>
      <c r="AK24" s="79">
        <f t="shared" si="35"/>
        <v>108184.81</v>
      </c>
      <c r="AL24" s="48">
        <f t="shared" si="36"/>
        <v>0.74703848501074421</v>
      </c>
      <c r="AM24" s="48">
        <f t="shared" si="37"/>
        <v>0.25296151498925579</v>
      </c>
      <c r="AN24" s="22">
        <f t="shared" si="38"/>
        <v>0.74703848501074421</v>
      </c>
      <c r="AO24" s="22">
        <f t="shared" si="39"/>
        <v>0.24703848501074421</v>
      </c>
      <c r="AP24" s="23">
        <f t="shared" si="40"/>
        <v>16.469232334049615</v>
      </c>
      <c r="AQ24" s="24">
        <f t="shared" si="41"/>
        <v>16</v>
      </c>
      <c r="AR24" s="24">
        <f t="shared" si="42"/>
        <v>1</v>
      </c>
      <c r="AS24" s="24">
        <f t="shared" si="43"/>
        <v>4</v>
      </c>
      <c r="AT24" s="24">
        <f t="shared" si="44"/>
        <v>0</v>
      </c>
      <c r="AU24" s="24">
        <f t="shared" si="45"/>
        <v>4</v>
      </c>
      <c r="AV24" s="24">
        <f t="shared" si="46"/>
        <v>0</v>
      </c>
      <c r="AW24" s="60">
        <f t="shared" si="47"/>
        <v>0</v>
      </c>
      <c r="AX24" s="25">
        <f t="shared" si="48"/>
        <v>0</v>
      </c>
      <c r="AY24" s="26">
        <f t="shared" si="49"/>
        <v>0</v>
      </c>
      <c r="AZ24" s="80">
        <f t="shared" si="50"/>
        <v>1.4999999999999999E-2</v>
      </c>
      <c r="BA24" s="80">
        <f t="shared" si="51"/>
        <v>0.51500000000000001</v>
      </c>
      <c r="BB24" s="80">
        <f t="shared" si="52"/>
        <v>0.48499999999999999</v>
      </c>
      <c r="BC24" s="104"/>
      <c r="BD24" s="79">
        <f t="shared" si="53"/>
        <v>298232.8419</v>
      </c>
      <c r="BE24" s="79">
        <f t="shared" si="54"/>
        <v>129440.1581</v>
      </c>
      <c r="BF24" s="48">
        <f t="shared" si="55"/>
        <v>0.69733848501074414</v>
      </c>
      <c r="BG24" s="48">
        <f t="shared" si="56"/>
        <v>0.28315851498925576</v>
      </c>
      <c r="BH24" s="22">
        <f t="shared" si="57"/>
        <v>0.69733848501074414</v>
      </c>
      <c r="BI24" s="22">
        <f t="shared" si="58"/>
        <v>0.19733848501074414</v>
      </c>
      <c r="BJ24" s="23">
        <f t="shared" si="59"/>
        <v>13.155899000716277</v>
      </c>
      <c r="BK24" s="24">
        <f t="shared" si="60"/>
        <v>13</v>
      </c>
      <c r="BL24" s="24">
        <f t="shared" si="61"/>
        <v>1</v>
      </c>
      <c r="BM24" s="24">
        <f t="shared" si="62"/>
        <v>4</v>
      </c>
      <c r="BN24" s="24">
        <f t="shared" si="63"/>
        <v>0</v>
      </c>
      <c r="BO24" s="24">
        <f t="shared" si="64"/>
        <v>4</v>
      </c>
      <c r="BP24" s="24">
        <f t="shared" si="65"/>
        <v>0</v>
      </c>
      <c r="BQ24" s="60">
        <f t="shared" si="66"/>
        <v>0</v>
      </c>
      <c r="BS24" s="79">
        <f t="shared" si="67"/>
        <v>289854.72782999999</v>
      </c>
      <c r="BT24" s="79">
        <f t="shared" si="68"/>
        <v>137818.27217000001</v>
      </c>
      <c r="BU24" s="48">
        <f t="shared" si="69"/>
        <v>0.67774848501074414</v>
      </c>
      <c r="BV24" s="94">
        <f t="shared" si="70"/>
        <v>0.32225151498925586</v>
      </c>
      <c r="BW24" s="22">
        <f t="shared" si="71"/>
        <v>0.67774848501074414</v>
      </c>
      <c r="BX24" s="22">
        <f t="shared" si="72"/>
        <v>0.17774848501074414</v>
      </c>
      <c r="BY24" s="23">
        <f t="shared" si="73"/>
        <v>11.849899000716276</v>
      </c>
      <c r="BZ24" s="24">
        <f t="shared" si="74"/>
        <v>11</v>
      </c>
      <c r="CA24" s="24">
        <f t="shared" si="75"/>
        <v>1</v>
      </c>
      <c r="CB24" s="24">
        <f t="shared" si="76"/>
        <v>4</v>
      </c>
      <c r="CC24" s="24">
        <f t="shared" si="77"/>
        <v>0</v>
      </c>
      <c r="CD24" s="24">
        <f t="shared" si="78"/>
        <v>4</v>
      </c>
      <c r="CE24" s="24">
        <f t="shared" si="79"/>
        <v>0</v>
      </c>
      <c r="CF24" s="60">
        <f t="shared" si="80"/>
        <v>0</v>
      </c>
    </row>
    <row r="25" spans="1:84" ht="15" customHeight="1" x14ac:dyDescent="0.25">
      <c r="A25" s="53" t="s">
        <v>62</v>
      </c>
      <c r="B25" s="75">
        <v>656742</v>
      </c>
      <c r="C25" s="75">
        <v>212787</v>
      </c>
      <c r="D25" s="75">
        <v>420911</v>
      </c>
      <c r="E25" s="49">
        <f t="shared" si="5"/>
        <v>0.32400394675534683</v>
      </c>
      <c r="F25" s="49">
        <f t="shared" si="6"/>
        <v>0.64090769282305682</v>
      </c>
      <c r="G25" s="49">
        <f t="shared" si="7"/>
        <v>0.33578613156424669</v>
      </c>
      <c r="H25" s="49">
        <f t="shared" si="8"/>
        <v>0.66421386843575336</v>
      </c>
      <c r="I25" s="14">
        <v>4</v>
      </c>
      <c r="J25" s="17">
        <f t="shared" si="9"/>
        <v>0.66421386843575336</v>
      </c>
      <c r="K25" s="15">
        <f t="shared" si="10"/>
        <v>2.5</v>
      </c>
      <c r="L25" s="16">
        <f t="shared" si="11"/>
        <v>3</v>
      </c>
      <c r="M25" s="17">
        <f t="shared" si="12"/>
        <v>0.16421386843575336</v>
      </c>
      <c r="N25" s="18">
        <f t="shared" si="13"/>
        <v>10.947591229050225</v>
      </c>
      <c r="O25" s="14">
        <f t="shared" si="14"/>
        <v>10</v>
      </c>
      <c r="P25" s="14">
        <f t="shared" si="15"/>
        <v>1</v>
      </c>
      <c r="Q25" s="16">
        <f t="shared" si="16"/>
        <v>4</v>
      </c>
      <c r="R25" s="14">
        <f t="shared" si="17"/>
        <v>0</v>
      </c>
      <c r="S25" s="14">
        <f t="shared" si="18"/>
        <v>0</v>
      </c>
      <c r="T25" s="14">
        <f t="shared" si="19"/>
        <v>4</v>
      </c>
      <c r="U25" s="67"/>
      <c r="V25" s="77">
        <f t="shared" si="20"/>
        <v>193776.06</v>
      </c>
      <c r="W25" s="77">
        <f t="shared" si="21"/>
        <v>439921.94</v>
      </c>
      <c r="X25" s="46">
        <f t="shared" si="22"/>
        <v>0.30578613156424672</v>
      </c>
      <c r="Y25" s="46">
        <f t="shared" si="23"/>
        <v>0.69421386843575339</v>
      </c>
      <c r="Z25" s="19">
        <f t="shared" si="24"/>
        <v>0.69421386843575339</v>
      </c>
      <c r="AA25" s="19">
        <f t="shared" si="25"/>
        <v>0.19421386843575339</v>
      </c>
      <c r="AB25" s="20">
        <f t="shared" si="26"/>
        <v>12.947591229050227</v>
      </c>
      <c r="AC25" s="21">
        <f t="shared" si="27"/>
        <v>12</v>
      </c>
      <c r="AD25" s="21">
        <f t="shared" si="28"/>
        <v>1</v>
      </c>
      <c r="AE25" s="21">
        <f t="shared" si="29"/>
        <v>4</v>
      </c>
      <c r="AF25" s="21">
        <f t="shared" si="30"/>
        <v>0</v>
      </c>
      <c r="AG25" s="21">
        <f t="shared" si="31"/>
        <v>0</v>
      </c>
      <c r="AH25" s="21">
        <f t="shared" si="32"/>
        <v>4</v>
      </c>
      <c r="AI25" s="47">
        <f t="shared" si="33"/>
        <v>0</v>
      </c>
      <c r="AJ25" s="79">
        <f t="shared" si="34"/>
        <v>231797.94</v>
      </c>
      <c r="AK25" s="79">
        <f t="shared" si="35"/>
        <v>401900.06</v>
      </c>
      <c r="AL25" s="48">
        <f t="shared" si="36"/>
        <v>0.36578613156424666</v>
      </c>
      <c r="AM25" s="48">
        <f t="shared" si="37"/>
        <v>0.63421386843575334</v>
      </c>
      <c r="AN25" s="22">
        <f t="shared" si="38"/>
        <v>0.63421386843575334</v>
      </c>
      <c r="AO25" s="22">
        <f t="shared" si="39"/>
        <v>0.13421386843575334</v>
      </c>
      <c r="AP25" s="23">
        <f t="shared" si="40"/>
        <v>8.9475912290502233</v>
      </c>
      <c r="AQ25" s="24">
        <f t="shared" si="41"/>
        <v>8</v>
      </c>
      <c r="AR25" s="24">
        <f t="shared" si="42"/>
        <v>1</v>
      </c>
      <c r="AS25" s="24">
        <f t="shared" si="43"/>
        <v>4</v>
      </c>
      <c r="AT25" s="24">
        <f t="shared" si="44"/>
        <v>0</v>
      </c>
      <c r="AU25" s="24">
        <f t="shared" si="45"/>
        <v>0</v>
      </c>
      <c r="AV25" s="24">
        <f t="shared" si="46"/>
        <v>4</v>
      </c>
      <c r="AW25" s="60">
        <f t="shared" si="47"/>
        <v>0</v>
      </c>
      <c r="AX25" s="25">
        <f t="shared" si="48"/>
        <v>0</v>
      </c>
      <c r="AY25" s="26">
        <f t="shared" si="49"/>
        <v>0</v>
      </c>
      <c r="AZ25" s="80">
        <f t="shared" si="50"/>
        <v>1.4999999999999999E-2</v>
      </c>
      <c r="BA25" s="80">
        <f t="shared" si="51"/>
        <v>0.51500000000000001</v>
      </c>
      <c r="BB25" s="80">
        <f t="shared" si="52"/>
        <v>0.48499999999999999</v>
      </c>
      <c r="BC25" s="99"/>
      <c r="BD25" s="79">
        <f t="shared" si="53"/>
        <v>200303.14939999999</v>
      </c>
      <c r="BE25" s="79">
        <f t="shared" si="54"/>
        <v>433394.85060000001</v>
      </c>
      <c r="BF25" s="48">
        <f t="shared" si="55"/>
        <v>0.3160861315642467</v>
      </c>
      <c r="BG25" s="48">
        <f t="shared" si="56"/>
        <v>0.66441086843575337</v>
      </c>
      <c r="BH25" s="22">
        <f t="shared" si="57"/>
        <v>0.66441086843575337</v>
      </c>
      <c r="BI25" s="22">
        <f t="shared" si="58"/>
        <v>0.16441086843575337</v>
      </c>
      <c r="BJ25" s="23">
        <f t="shared" si="59"/>
        <v>10.960724562383557</v>
      </c>
      <c r="BK25" s="24">
        <f t="shared" si="60"/>
        <v>10</v>
      </c>
      <c r="BL25" s="24">
        <f t="shared" si="61"/>
        <v>1</v>
      </c>
      <c r="BM25" s="24">
        <f t="shared" si="62"/>
        <v>4</v>
      </c>
      <c r="BN25" s="24">
        <f t="shared" si="63"/>
        <v>0</v>
      </c>
      <c r="BO25" s="24">
        <f t="shared" si="64"/>
        <v>0</v>
      </c>
      <c r="BP25" s="24">
        <f t="shared" si="65"/>
        <v>4</v>
      </c>
      <c r="BQ25" s="60">
        <f t="shared" si="66"/>
        <v>0</v>
      </c>
      <c r="BS25" s="79">
        <f t="shared" si="67"/>
        <v>187889.00558</v>
      </c>
      <c r="BT25" s="79">
        <f t="shared" si="68"/>
        <v>445808.99442</v>
      </c>
      <c r="BU25" s="48">
        <f t="shared" si="69"/>
        <v>0.2964961315642467</v>
      </c>
      <c r="BV25" s="94">
        <f t="shared" si="70"/>
        <v>0.7035038684357533</v>
      </c>
      <c r="BW25" s="22">
        <f t="shared" si="71"/>
        <v>0.7035038684357533</v>
      </c>
      <c r="BX25" s="22">
        <f t="shared" si="72"/>
        <v>0.2035038684357533</v>
      </c>
      <c r="BY25" s="23">
        <f t="shared" si="73"/>
        <v>13.566924562383553</v>
      </c>
      <c r="BZ25" s="24">
        <f t="shared" si="74"/>
        <v>13</v>
      </c>
      <c r="CA25" s="24">
        <f t="shared" si="75"/>
        <v>1</v>
      </c>
      <c r="CB25" s="24">
        <f t="shared" si="76"/>
        <v>4</v>
      </c>
      <c r="CC25" s="24">
        <f t="shared" si="77"/>
        <v>0</v>
      </c>
      <c r="CD25" s="24">
        <f t="shared" si="78"/>
        <v>0</v>
      </c>
      <c r="CE25" s="24">
        <f t="shared" si="79"/>
        <v>4</v>
      </c>
      <c r="CF25" s="60">
        <f t="shared" si="80"/>
        <v>0</v>
      </c>
    </row>
    <row r="26" spans="1:84" ht="15" customHeight="1" x14ac:dyDescent="0.25">
      <c r="A26" s="53" t="s">
        <v>54</v>
      </c>
      <c r="B26" s="75">
        <v>5251432</v>
      </c>
      <c r="C26" s="75">
        <v>3019512</v>
      </c>
      <c r="D26" s="75">
        <v>2135216</v>
      </c>
      <c r="E26" s="49">
        <f t="shared" si="5"/>
        <v>0.57498830795105027</v>
      </c>
      <c r="F26" s="49">
        <f t="shared" si="6"/>
        <v>0.40659690537742849</v>
      </c>
      <c r="G26" s="49">
        <f t="shared" si="7"/>
        <v>0.58577523392116904</v>
      </c>
      <c r="H26" s="49">
        <f t="shared" si="8"/>
        <v>0.41422476607883091</v>
      </c>
      <c r="I26" s="14">
        <v>20</v>
      </c>
      <c r="J26" s="17">
        <f t="shared" si="9"/>
        <v>0.58577523392116904</v>
      </c>
      <c r="K26" s="15">
        <f t="shared" si="10"/>
        <v>10.5</v>
      </c>
      <c r="L26" s="16">
        <f t="shared" si="11"/>
        <v>11</v>
      </c>
      <c r="M26" s="17">
        <f t="shared" si="12"/>
        <v>8.5775233921169036E-2</v>
      </c>
      <c r="N26" s="18">
        <f t="shared" si="13"/>
        <v>5.718348928077936</v>
      </c>
      <c r="O26" s="14">
        <f t="shared" si="14"/>
        <v>5</v>
      </c>
      <c r="P26" s="14">
        <f t="shared" si="15"/>
        <v>5</v>
      </c>
      <c r="Q26" s="16">
        <f t="shared" si="16"/>
        <v>16</v>
      </c>
      <c r="R26" s="14">
        <f t="shared" si="17"/>
        <v>4</v>
      </c>
      <c r="S26" s="14">
        <f t="shared" si="18"/>
        <v>16</v>
      </c>
      <c r="T26" s="14">
        <f t="shared" si="19"/>
        <v>4</v>
      </c>
      <c r="U26" s="67"/>
      <c r="V26" s="77">
        <f t="shared" si="20"/>
        <v>2864870.16</v>
      </c>
      <c r="W26" s="77">
        <f t="shared" si="21"/>
        <v>2289857.84</v>
      </c>
      <c r="X26" s="46">
        <f t="shared" si="22"/>
        <v>0.55577523392116901</v>
      </c>
      <c r="Y26" s="46">
        <f t="shared" si="23"/>
        <v>0.44422476607883088</v>
      </c>
      <c r="Z26" s="19">
        <f t="shared" si="24"/>
        <v>0.55577523392116901</v>
      </c>
      <c r="AA26" s="19">
        <f t="shared" si="25"/>
        <v>5.577523392116901E-2</v>
      </c>
      <c r="AB26" s="20">
        <f t="shared" si="26"/>
        <v>3.7183489280779343</v>
      </c>
      <c r="AC26" s="21">
        <f t="shared" si="27"/>
        <v>3</v>
      </c>
      <c r="AD26" s="21">
        <f t="shared" si="28"/>
        <v>3</v>
      </c>
      <c r="AE26" s="21">
        <f t="shared" si="29"/>
        <v>14</v>
      </c>
      <c r="AF26" s="21">
        <f t="shared" si="30"/>
        <v>6</v>
      </c>
      <c r="AG26" s="21">
        <f t="shared" si="31"/>
        <v>14</v>
      </c>
      <c r="AH26" s="21">
        <f t="shared" si="32"/>
        <v>6</v>
      </c>
      <c r="AI26" s="47">
        <f t="shared" si="33"/>
        <v>2</v>
      </c>
      <c r="AJ26" s="79">
        <f t="shared" si="34"/>
        <v>3174153.84</v>
      </c>
      <c r="AK26" s="79">
        <f t="shared" si="35"/>
        <v>1980574.16</v>
      </c>
      <c r="AL26" s="48">
        <f t="shared" si="36"/>
        <v>0.61577523392116906</v>
      </c>
      <c r="AM26" s="48">
        <f t="shared" si="37"/>
        <v>0.38422476607883094</v>
      </c>
      <c r="AN26" s="22">
        <f t="shared" si="38"/>
        <v>0.61577523392116906</v>
      </c>
      <c r="AO26" s="22">
        <f t="shared" si="39"/>
        <v>0.11577523392116906</v>
      </c>
      <c r="AP26" s="23">
        <f t="shared" si="40"/>
        <v>7.7183489280779378</v>
      </c>
      <c r="AQ26" s="24">
        <f t="shared" si="41"/>
        <v>7</v>
      </c>
      <c r="AR26" s="24">
        <f t="shared" si="42"/>
        <v>7</v>
      </c>
      <c r="AS26" s="24">
        <f t="shared" si="43"/>
        <v>18</v>
      </c>
      <c r="AT26" s="24">
        <f t="shared" si="44"/>
        <v>2</v>
      </c>
      <c r="AU26" s="24">
        <f t="shared" si="45"/>
        <v>18</v>
      </c>
      <c r="AV26" s="24">
        <f t="shared" si="46"/>
        <v>2</v>
      </c>
      <c r="AW26" s="60">
        <f t="shared" si="47"/>
        <v>2</v>
      </c>
      <c r="AX26" s="25">
        <f t="shared" si="48"/>
        <v>4</v>
      </c>
      <c r="AY26" s="26">
        <f t="shared" si="49"/>
        <v>0.2</v>
      </c>
      <c r="AZ26" s="80">
        <f t="shared" si="50"/>
        <v>0.13500000000000001</v>
      </c>
      <c r="BA26" s="80">
        <f t="shared" si="51"/>
        <v>0.63500000000000001</v>
      </c>
      <c r="BB26" s="80">
        <f t="shared" si="52"/>
        <v>0.36499999999999999</v>
      </c>
      <c r="BC26" s="95"/>
      <c r="BD26" s="79">
        <f t="shared" si="53"/>
        <v>2917963.8583999998</v>
      </c>
      <c r="BE26" s="79">
        <f t="shared" si="54"/>
        <v>2236764.1416000002</v>
      </c>
      <c r="BF26" s="48">
        <f t="shared" si="55"/>
        <v>0.56607523392116899</v>
      </c>
      <c r="BG26" s="48">
        <f t="shared" si="56"/>
        <v>0.41442176607883091</v>
      </c>
      <c r="BH26" s="22">
        <f t="shared" si="57"/>
        <v>0.56607523392116899</v>
      </c>
      <c r="BI26" s="22">
        <f t="shared" si="58"/>
        <v>6.6075233921168985E-2</v>
      </c>
      <c r="BJ26" s="23">
        <f t="shared" si="59"/>
        <v>4.405015594744599</v>
      </c>
      <c r="BK26" s="24">
        <f t="shared" si="60"/>
        <v>4</v>
      </c>
      <c r="BL26" s="24">
        <f t="shared" si="61"/>
        <v>4</v>
      </c>
      <c r="BM26" s="24">
        <f t="shared" si="62"/>
        <v>15</v>
      </c>
      <c r="BN26" s="24">
        <f t="shared" si="63"/>
        <v>5</v>
      </c>
      <c r="BO26" s="24">
        <f t="shared" si="64"/>
        <v>15</v>
      </c>
      <c r="BP26" s="24">
        <f t="shared" si="65"/>
        <v>5</v>
      </c>
      <c r="BQ26" s="60">
        <f t="shared" si="66"/>
        <v>1</v>
      </c>
      <c r="BS26" s="79">
        <f t="shared" si="67"/>
        <v>2816982.7368800002</v>
      </c>
      <c r="BT26" s="79">
        <f t="shared" si="68"/>
        <v>2337745.2631199998</v>
      </c>
      <c r="BU26" s="48">
        <f t="shared" si="69"/>
        <v>0.5464852339211691</v>
      </c>
      <c r="BV26" s="94">
        <f t="shared" si="70"/>
        <v>0.4535147660788309</v>
      </c>
      <c r="BW26" s="22">
        <f t="shared" si="71"/>
        <v>0.5464852339211691</v>
      </c>
      <c r="BX26" s="22">
        <f t="shared" si="72"/>
        <v>4.64852339211691E-2</v>
      </c>
      <c r="BY26" s="23">
        <f t="shared" si="73"/>
        <v>3.099015594744607</v>
      </c>
      <c r="BZ26" s="24">
        <f t="shared" si="74"/>
        <v>3</v>
      </c>
      <c r="CA26" s="24">
        <f t="shared" si="75"/>
        <v>3</v>
      </c>
      <c r="CB26" s="24">
        <f t="shared" si="76"/>
        <v>14</v>
      </c>
      <c r="CC26" s="24">
        <f t="shared" si="77"/>
        <v>6</v>
      </c>
      <c r="CD26" s="24">
        <f t="shared" si="78"/>
        <v>14</v>
      </c>
      <c r="CE26" s="24">
        <f t="shared" si="79"/>
        <v>6</v>
      </c>
      <c r="CF26" s="60">
        <f t="shared" si="80"/>
        <v>2</v>
      </c>
    </row>
    <row r="27" spans="1:84" ht="15" customHeight="1" x14ac:dyDescent="0.25">
      <c r="A27" s="53" t="s">
        <v>81</v>
      </c>
      <c r="B27" s="75">
        <v>2633143</v>
      </c>
      <c r="C27" s="75">
        <v>1154275</v>
      </c>
      <c r="D27" s="75">
        <v>1422872</v>
      </c>
      <c r="E27" s="49">
        <f t="shared" si="5"/>
        <v>0.43836396276237183</v>
      </c>
      <c r="F27" s="49">
        <f t="shared" si="6"/>
        <v>0.54037019637748496</v>
      </c>
      <c r="G27" s="49">
        <f t="shared" si="7"/>
        <v>0.44788869241839913</v>
      </c>
      <c r="H27" s="49">
        <f t="shared" si="8"/>
        <v>0.55211130758160087</v>
      </c>
      <c r="I27" s="14">
        <v>11</v>
      </c>
      <c r="J27" s="17">
        <f t="shared" si="9"/>
        <v>0.55211130758160087</v>
      </c>
      <c r="K27" s="15">
        <f t="shared" si="10"/>
        <v>6</v>
      </c>
      <c r="L27" s="16">
        <f t="shared" si="11"/>
        <v>6</v>
      </c>
      <c r="M27" s="17">
        <f t="shared" si="12"/>
        <v>5.2111307581600874E-2</v>
      </c>
      <c r="N27" s="18">
        <f t="shared" si="13"/>
        <v>3.4740871721067252</v>
      </c>
      <c r="O27" s="14">
        <f t="shared" si="14"/>
        <v>3</v>
      </c>
      <c r="P27" s="14">
        <f t="shared" si="15"/>
        <v>3</v>
      </c>
      <c r="Q27" s="16">
        <f t="shared" si="16"/>
        <v>9</v>
      </c>
      <c r="R27" s="14">
        <f t="shared" si="17"/>
        <v>2</v>
      </c>
      <c r="S27" s="14">
        <f t="shared" si="18"/>
        <v>2</v>
      </c>
      <c r="T27" s="14">
        <f t="shared" si="19"/>
        <v>9</v>
      </c>
      <c r="U27" s="67"/>
      <c r="V27" s="77">
        <f t="shared" si="20"/>
        <v>1076960.5900000001</v>
      </c>
      <c r="W27" s="77">
        <f t="shared" si="21"/>
        <v>1500186.41</v>
      </c>
      <c r="X27" s="46">
        <f t="shared" si="22"/>
        <v>0.4178886924183991</v>
      </c>
      <c r="Y27" s="46">
        <f t="shared" si="23"/>
        <v>0.5821113075816009</v>
      </c>
      <c r="Z27" s="19">
        <f t="shared" si="24"/>
        <v>0.5821113075816009</v>
      </c>
      <c r="AA27" s="19">
        <f t="shared" si="25"/>
        <v>8.2111307581600901E-2</v>
      </c>
      <c r="AB27" s="20">
        <f t="shared" si="26"/>
        <v>5.474087172106727</v>
      </c>
      <c r="AC27" s="21">
        <f t="shared" si="27"/>
        <v>5</v>
      </c>
      <c r="AD27" s="21">
        <f t="shared" si="28"/>
        <v>5</v>
      </c>
      <c r="AE27" s="21">
        <f t="shared" si="29"/>
        <v>11</v>
      </c>
      <c r="AF27" s="21">
        <f t="shared" si="30"/>
        <v>0</v>
      </c>
      <c r="AG27" s="21">
        <f t="shared" si="31"/>
        <v>0</v>
      </c>
      <c r="AH27" s="21">
        <f t="shared" si="32"/>
        <v>11</v>
      </c>
      <c r="AI27" s="47">
        <f t="shared" si="33"/>
        <v>2</v>
      </c>
      <c r="AJ27" s="79">
        <f t="shared" si="34"/>
        <v>1231589.4099999999</v>
      </c>
      <c r="AK27" s="79">
        <f t="shared" si="35"/>
        <v>1345557.59</v>
      </c>
      <c r="AL27" s="48">
        <f t="shared" si="36"/>
        <v>0.47788869241839915</v>
      </c>
      <c r="AM27" s="48">
        <f t="shared" si="37"/>
        <v>0.52211130758160085</v>
      </c>
      <c r="AN27" s="22">
        <f t="shared" si="38"/>
        <v>0.52211130758160085</v>
      </c>
      <c r="AO27" s="22">
        <f t="shared" si="39"/>
        <v>2.2111307581600848E-2</v>
      </c>
      <c r="AP27" s="23">
        <f t="shared" si="40"/>
        <v>1.4740871721067232</v>
      </c>
      <c r="AQ27" s="24">
        <f t="shared" si="41"/>
        <v>1</v>
      </c>
      <c r="AR27" s="24">
        <f t="shared" si="42"/>
        <v>1</v>
      </c>
      <c r="AS27" s="24">
        <f t="shared" si="43"/>
        <v>7</v>
      </c>
      <c r="AT27" s="24">
        <f t="shared" si="44"/>
        <v>4</v>
      </c>
      <c r="AU27" s="24">
        <f t="shared" si="45"/>
        <v>4</v>
      </c>
      <c r="AV27" s="24">
        <f t="shared" si="46"/>
        <v>7</v>
      </c>
      <c r="AW27" s="60">
        <f t="shared" si="47"/>
        <v>2</v>
      </c>
      <c r="AX27" s="25">
        <f t="shared" si="48"/>
        <v>4</v>
      </c>
      <c r="AY27" s="26">
        <f t="shared" si="49"/>
        <v>0.36363636363636365</v>
      </c>
      <c r="AZ27" s="80">
        <f t="shared" si="50"/>
        <v>7.4999999999999997E-2</v>
      </c>
      <c r="BA27" s="80">
        <f t="shared" si="51"/>
        <v>0.57499999999999996</v>
      </c>
      <c r="BB27" s="80">
        <f t="shared" si="52"/>
        <v>0.42500000000000004</v>
      </c>
      <c r="BC27" s="95"/>
      <c r="BD27" s="79">
        <f t="shared" si="53"/>
        <v>1103505.2041</v>
      </c>
      <c r="BE27" s="79">
        <f t="shared" si="54"/>
        <v>1473641.7959</v>
      </c>
      <c r="BF27" s="48">
        <f t="shared" si="55"/>
        <v>0.42818869241839913</v>
      </c>
      <c r="BG27" s="48">
        <f t="shared" si="56"/>
        <v>0.55230830758160088</v>
      </c>
      <c r="BH27" s="22">
        <f t="shared" si="57"/>
        <v>0.55230830758160088</v>
      </c>
      <c r="BI27" s="22">
        <f t="shared" si="58"/>
        <v>5.2308307581600877E-2</v>
      </c>
      <c r="BJ27" s="23">
        <f t="shared" si="59"/>
        <v>3.4872205054400585</v>
      </c>
      <c r="BK27" s="24">
        <f t="shared" si="60"/>
        <v>3</v>
      </c>
      <c r="BL27" s="24">
        <f t="shared" si="61"/>
        <v>3</v>
      </c>
      <c r="BM27" s="24">
        <f t="shared" si="62"/>
        <v>9</v>
      </c>
      <c r="BN27" s="24">
        <f t="shared" si="63"/>
        <v>2</v>
      </c>
      <c r="BO27" s="24">
        <f t="shared" si="64"/>
        <v>2</v>
      </c>
      <c r="BP27" s="24">
        <f t="shared" si="65"/>
        <v>9</v>
      </c>
      <c r="BQ27" s="60">
        <f t="shared" si="66"/>
        <v>0</v>
      </c>
      <c r="BS27" s="79">
        <f t="shared" si="67"/>
        <v>1053018.8943700001</v>
      </c>
      <c r="BT27" s="79">
        <f t="shared" si="68"/>
        <v>1524128.1056299999</v>
      </c>
      <c r="BU27" s="48">
        <f t="shared" si="69"/>
        <v>0.40859869241839913</v>
      </c>
      <c r="BV27" s="94">
        <f t="shared" si="70"/>
        <v>0.59140130758160081</v>
      </c>
      <c r="BW27" s="22">
        <f t="shared" si="71"/>
        <v>0.59140130758160081</v>
      </c>
      <c r="BX27" s="22">
        <f t="shared" si="72"/>
        <v>9.140130758160081E-2</v>
      </c>
      <c r="BY27" s="23">
        <f t="shared" si="73"/>
        <v>6.0934205054400543</v>
      </c>
      <c r="BZ27" s="24">
        <f t="shared" si="74"/>
        <v>6</v>
      </c>
      <c r="CA27" s="24">
        <f t="shared" si="75"/>
        <v>5</v>
      </c>
      <c r="CB27" s="24">
        <f t="shared" si="76"/>
        <v>11</v>
      </c>
      <c r="CC27" s="24">
        <f t="shared" si="77"/>
        <v>0</v>
      </c>
      <c r="CD27" s="24">
        <f t="shared" si="78"/>
        <v>0</v>
      </c>
      <c r="CE27" s="24">
        <f t="shared" si="79"/>
        <v>11</v>
      </c>
      <c r="CF27" s="60">
        <f t="shared" si="80"/>
        <v>2</v>
      </c>
    </row>
    <row r="28" spans="1:84" ht="15" customHeight="1" x14ac:dyDescent="0.25">
      <c r="A28" s="53" t="s">
        <v>44</v>
      </c>
      <c r="B28" s="75">
        <v>1582180</v>
      </c>
      <c r="C28" s="75">
        <v>822544</v>
      </c>
      <c r="D28" s="75">
        <v>730617</v>
      </c>
      <c r="E28" s="49">
        <f t="shared" si="5"/>
        <v>0.51988016534149084</v>
      </c>
      <c r="F28" s="49">
        <f t="shared" si="6"/>
        <v>0.46177868510536096</v>
      </c>
      <c r="G28" s="49">
        <f t="shared" si="7"/>
        <v>0.52959351928100185</v>
      </c>
      <c r="H28" s="49">
        <f t="shared" si="8"/>
        <v>0.47040648071899827</v>
      </c>
      <c r="I28" s="14">
        <v>6</v>
      </c>
      <c r="J28" s="17">
        <f t="shared" si="9"/>
        <v>0.52959351928100185</v>
      </c>
      <c r="K28" s="15">
        <f t="shared" si="10"/>
        <v>3.5</v>
      </c>
      <c r="L28" s="16">
        <f t="shared" si="11"/>
        <v>4</v>
      </c>
      <c r="M28" s="17">
        <f t="shared" si="12"/>
        <v>2.9593519281001845E-2</v>
      </c>
      <c r="N28" s="18">
        <f t="shared" si="13"/>
        <v>1.9729012854001231</v>
      </c>
      <c r="O28" s="14">
        <f t="shared" si="14"/>
        <v>1</v>
      </c>
      <c r="P28" s="14">
        <f t="shared" si="15"/>
        <v>1</v>
      </c>
      <c r="Q28" s="16">
        <f t="shared" si="16"/>
        <v>5</v>
      </c>
      <c r="R28" s="14">
        <f t="shared" si="17"/>
        <v>1</v>
      </c>
      <c r="S28" s="14">
        <f t="shared" si="18"/>
        <v>5</v>
      </c>
      <c r="T28" s="14">
        <f t="shared" si="19"/>
        <v>1</v>
      </c>
      <c r="U28" s="67"/>
      <c r="V28" s="77">
        <f t="shared" si="20"/>
        <v>775949.17</v>
      </c>
      <c r="W28" s="77">
        <f t="shared" si="21"/>
        <v>777211.83</v>
      </c>
      <c r="X28" s="46">
        <f t="shared" si="22"/>
        <v>0.49959351928100182</v>
      </c>
      <c r="Y28" s="46">
        <f t="shared" si="23"/>
        <v>0.50040648071899829</v>
      </c>
      <c r="Z28" s="19">
        <f t="shared" si="24"/>
        <v>0.50040648071899829</v>
      </c>
      <c r="AA28" s="19">
        <f t="shared" si="25"/>
        <v>4.0648071899829219E-4</v>
      </c>
      <c r="AB28" s="20">
        <f t="shared" si="26"/>
        <v>2.7098714599886147E-2</v>
      </c>
      <c r="AC28" s="21">
        <f t="shared" si="27"/>
        <v>0</v>
      </c>
      <c r="AD28" s="21">
        <f t="shared" si="28"/>
        <v>0</v>
      </c>
      <c r="AE28" s="21">
        <f t="shared" si="29"/>
        <v>4</v>
      </c>
      <c r="AF28" s="21">
        <f t="shared" si="30"/>
        <v>2</v>
      </c>
      <c r="AG28" s="21">
        <f t="shared" si="31"/>
        <v>2</v>
      </c>
      <c r="AH28" s="21">
        <f t="shared" si="32"/>
        <v>4</v>
      </c>
      <c r="AI28" s="47">
        <f t="shared" si="33"/>
        <v>3</v>
      </c>
      <c r="AJ28" s="79">
        <f t="shared" si="34"/>
        <v>869138.83</v>
      </c>
      <c r="AK28" s="79">
        <f t="shared" si="35"/>
        <v>684022.17</v>
      </c>
      <c r="AL28" s="48">
        <f t="shared" si="36"/>
        <v>0.55959351928100187</v>
      </c>
      <c r="AM28" s="48">
        <f t="shared" si="37"/>
        <v>0.44040648071899824</v>
      </c>
      <c r="AN28" s="22">
        <f t="shared" si="38"/>
        <v>0.55959351928100187</v>
      </c>
      <c r="AO28" s="22">
        <f t="shared" si="39"/>
        <v>5.9593519281001872E-2</v>
      </c>
      <c r="AP28" s="23">
        <f t="shared" si="40"/>
        <v>3.9729012854001251</v>
      </c>
      <c r="AQ28" s="24">
        <f t="shared" si="41"/>
        <v>3</v>
      </c>
      <c r="AR28" s="24">
        <f t="shared" si="42"/>
        <v>2</v>
      </c>
      <c r="AS28" s="24">
        <f t="shared" si="43"/>
        <v>6</v>
      </c>
      <c r="AT28" s="24">
        <f t="shared" si="44"/>
        <v>0</v>
      </c>
      <c r="AU28" s="24">
        <f t="shared" si="45"/>
        <v>6</v>
      </c>
      <c r="AV28" s="24">
        <f t="shared" si="46"/>
        <v>0</v>
      </c>
      <c r="AW28" s="60">
        <f t="shared" si="47"/>
        <v>1</v>
      </c>
      <c r="AX28" s="25">
        <f t="shared" si="48"/>
        <v>4</v>
      </c>
      <c r="AY28" s="26">
        <f t="shared" si="49"/>
        <v>0.66666666666666663</v>
      </c>
      <c r="AZ28" s="80">
        <f t="shared" si="50"/>
        <v>0.03</v>
      </c>
      <c r="BA28" s="80">
        <f t="shared" si="51"/>
        <v>0.53</v>
      </c>
      <c r="BB28" s="80">
        <f t="shared" si="52"/>
        <v>0.47</v>
      </c>
      <c r="BC28" s="95"/>
      <c r="BD28" s="79">
        <f t="shared" si="53"/>
        <v>791946.72829999996</v>
      </c>
      <c r="BE28" s="79">
        <f t="shared" si="54"/>
        <v>761214.27170000004</v>
      </c>
      <c r="BF28" s="48">
        <f t="shared" si="55"/>
        <v>0.50989351928100179</v>
      </c>
      <c r="BG28" s="48">
        <f t="shared" si="56"/>
        <v>0.47060348071899827</v>
      </c>
      <c r="BH28" s="22">
        <f t="shared" si="57"/>
        <v>0.50989351928100179</v>
      </c>
      <c r="BI28" s="22">
        <f t="shared" si="58"/>
        <v>9.8935192810017947E-3</v>
      </c>
      <c r="BJ28" s="23">
        <f t="shared" si="59"/>
        <v>0.65956795206678631</v>
      </c>
      <c r="BK28" s="24">
        <f t="shared" si="60"/>
        <v>0</v>
      </c>
      <c r="BL28" s="24">
        <f t="shared" si="61"/>
        <v>0</v>
      </c>
      <c r="BM28" s="24">
        <f t="shared" si="62"/>
        <v>4</v>
      </c>
      <c r="BN28" s="24">
        <f t="shared" si="63"/>
        <v>2</v>
      </c>
      <c r="BO28" s="24">
        <f t="shared" si="64"/>
        <v>4</v>
      </c>
      <c r="BP28" s="24">
        <f t="shared" si="65"/>
        <v>2</v>
      </c>
      <c r="BQ28" s="60">
        <f t="shared" si="66"/>
        <v>1</v>
      </c>
      <c r="BS28" s="79">
        <f t="shared" si="67"/>
        <v>761520.30431000004</v>
      </c>
      <c r="BT28" s="79">
        <f t="shared" si="68"/>
        <v>791640.69568999996</v>
      </c>
      <c r="BU28" s="48">
        <f t="shared" si="69"/>
        <v>0.4903035192810018</v>
      </c>
      <c r="BV28" s="94">
        <f t="shared" si="70"/>
        <v>0.5096964807189982</v>
      </c>
      <c r="BW28" s="22">
        <f t="shared" si="71"/>
        <v>0.5096964807189982</v>
      </c>
      <c r="BX28" s="22">
        <f t="shared" si="72"/>
        <v>9.6964807189982016E-3</v>
      </c>
      <c r="BY28" s="23">
        <f t="shared" si="73"/>
        <v>0.64643204793321352</v>
      </c>
      <c r="BZ28" s="24">
        <f t="shared" si="74"/>
        <v>0</v>
      </c>
      <c r="CA28" s="24">
        <f t="shared" si="75"/>
        <v>0</v>
      </c>
      <c r="CB28" s="24">
        <f t="shared" si="76"/>
        <v>4</v>
      </c>
      <c r="CC28" s="24">
        <f t="shared" si="77"/>
        <v>2</v>
      </c>
      <c r="CD28" s="24">
        <f t="shared" si="78"/>
        <v>2</v>
      </c>
      <c r="CE28" s="24">
        <f t="shared" si="79"/>
        <v>4</v>
      </c>
      <c r="CF28" s="60">
        <f t="shared" si="80"/>
        <v>3</v>
      </c>
    </row>
    <row r="29" spans="1:84" ht="15" customHeight="1" x14ac:dyDescent="0.25">
      <c r="A29" s="53" t="s">
        <v>63</v>
      </c>
      <c r="B29" s="75">
        <v>1156254</v>
      </c>
      <c r="C29" s="75">
        <v>439908</v>
      </c>
      <c r="D29" s="75">
        <v>689809</v>
      </c>
      <c r="E29" s="49">
        <f t="shared" si="5"/>
        <v>0.38045965678821436</v>
      </c>
      <c r="F29" s="49">
        <f t="shared" si="6"/>
        <v>0.59658950369036556</v>
      </c>
      <c r="G29" s="49">
        <f t="shared" si="7"/>
        <v>0.38939663650277018</v>
      </c>
      <c r="H29" s="49">
        <f t="shared" si="8"/>
        <v>0.61060336349722977</v>
      </c>
      <c r="I29" s="14">
        <v>6</v>
      </c>
      <c r="J29" s="17">
        <f t="shared" si="9"/>
        <v>0.61060336349722977</v>
      </c>
      <c r="K29" s="15">
        <f t="shared" si="10"/>
        <v>3.5</v>
      </c>
      <c r="L29" s="16">
        <f t="shared" si="11"/>
        <v>4</v>
      </c>
      <c r="M29" s="17">
        <f t="shared" si="12"/>
        <v>0.11060336349722977</v>
      </c>
      <c r="N29" s="18">
        <f t="shared" si="13"/>
        <v>7.3735575664819848</v>
      </c>
      <c r="O29" s="14">
        <f t="shared" si="14"/>
        <v>7</v>
      </c>
      <c r="P29" s="14">
        <f t="shared" si="15"/>
        <v>2</v>
      </c>
      <c r="Q29" s="16">
        <f t="shared" si="16"/>
        <v>6</v>
      </c>
      <c r="R29" s="14">
        <f t="shared" si="17"/>
        <v>0</v>
      </c>
      <c r="S29" s="14">
        <f t="shared" si="18"/>
        <v>0</v>
      </c>
      <c r="T29" s="14">
        <f t="shared" si="19"/>
        <v>6</v>
      </c>
      <c r="U29" s="67"/>
      <c r="V29" s="77">
        <f t="shared" si="20"/>
        <v>406016.49</v>
      </c>
      <c r="W29" s="77">
        <f t="shared" si="21"/>
        <v>723700.51</v>
      </c>
      <c r="X29" s="46">
        <f t="shared" si="22"/>
        <v>0.35939663650277021</v>
      </c>
      <c r="Y29" s="46">
        <f t="shared" si="23"/>
        <v>0.64060336349722979</v>
      </c>
      <c r="Z29" s="19">
        <f t="shared" si="24"/>
        <v>0.64060336349722979</v>
      </c>
      <c r="AA29" s="19">
        <f t="shared" si="25"/>
        <v>0.14060336349722979</v>
      </c>
      <c r="AB29" s="20">
        <f t="shared" si="26"/>
        <v>9.3735575664819866</v>
      </c>
      <c r="AC29" s="21">
        <f t="shared" si="27"/>
        <v>9</v>
      </c>
      <c r="AD29" s="21">
        <f t="shared" si="28"/>
        <v>2</v>
      </c>
      <c r="AE29" s="21">
        <f t="shared" si="29"/>
        <v>6</v>
      </c>
      <c r="AF29" s="21">
        <f t="shared" si="30"/>
        <v>0</v>
      </c>
      <c r="AG29" s="21">
        <f t="shared" si="31"/>
        <v>0</v>
      </c>
      <c r="AH29" s="21">
        <f t="shared" si="32"/>
        <v>6</v>
      </c>
      <c r="AI29" s="47">
        <f t="shared" si="33"/>
        <v>0</v>
      </c>
      <c r="AJ29" s="79">
        <f t="shared" si="34"/>
        <v>473799.51</v>
      </c>
      <c r="AK29" s="79">
        <f t="shared" si="35"/>
        <v>655917.49</v>
      </c>
      <c r="AL29" s="48">
        <f t="shared" si="36"/>
        <v>0.41939663650277015</v>
      </c>
      <c r="AM29" s="48">
        <f t="shared" si="37"/>
        <v>0.58060336349722974</v>
      </c>
      <c r="AN29" s="22">
        <f t="shared" si="38"/>
        <v>0.58060336349722974</v>
      </c>
      <c r="AO29" s="22">
        <f t="shared" si="39"/>
        <v>8.0603363497229741E-2</v>
      </c>
      <c r="AP29" s="23">
        <f t="shared" si="40"/>
        <v>5.373557566481983</v>
      </c>
      <c r="AQ29" s="24">
        <f t="shared" si="41"/>
        <v>5</v>
      </c>
      <c r="AR29" s="24">
        <f t="shared" si="42"/>
        <v>2</v>
      </c>
      <c r="AS29" s="24">
        <f t="shared" si="43"/>
        <v>6</v>
      </c>
      <c r="AT29" s="24">
        <f t="shared" si="44"/>
        <v>0</v>
      </c>
      <c r="AU29" s="24">
        <f t="shared" si="45"/>
        <v>0</v>
      </c>
      <c r="AV29" s="24">
        <f t="shared" si="46"/>
        <v>6</v>
      </c>
      <c r="AW29" s="60">
        <f t="shared" si="47"/>
        <v>0</v>
      </c>
      <c r="AX29" s="25">
        <f t="shared" si="48"/>
        <v>0</v>
      </c>
      <c r="AY29" s="26">
        <f t="shared" si="49"/>
        <v>0</v>
      </c>
      <c r="AZ29" s="80">
        <f t="shared" si="50"/>
        <v>0.03</v>
      </c>
      <c r="BA29" s="80">
        <f t="shared" si="51"/>
        <v>0.53</v>
      </c>
      <c r="BB29" s="80">
        <f t="shared" si="52"/>
        <v>0.47</v>
      </c>
      <c r="BC29" s="104"/>
      <c r="BD29" s="79">
        <f t="shared" si="53"/>
        <v>417652.57510000002</v>
      </c>
      <c r="BE29" s="79">
        <f t="shared" si="54"/>
        <v>712064.42489999998</v>
      </c>
      <c r="BF29" s="48">
        <f t="shared" si="55"/>
        <v>0.36969663650277018</v>
      </c>
      <c r="BG29" s="48">
        <f t="shared" si="56"/>
        <v>0.61080036349722977</v>
      </c>
      <c r="BH29" s="22">
        <f t="shared" si="57"/>
        <v>0.61080036349722977</v>
      </c>
      <c r="BI29" s="22">
        <f t="shared" si="58"/>
        <v>0.11080036349722977</v>
      </c>
      <c r="BJ29" s="23">
        <f t="shared" si="59"/>
        <v>7.386690899815318</v>
      </c>
      <c r="BK29" s="24">
        <f t="shared" si="60"/>
        <v>7</v>
      </c>
      <c r="BL29" s="24">
        <f t="shared" si="61"/>
        <v>2</v>
      </c>
      <c r="BM29" s="24">
        <f t="shared" si="62"/>
        <v>6</v>
      </c>
      <c r="BN29" s="24">
        <f t="shared" si="63"/>
        <v>0</v>
      </c>
      <c r="BO29" s="24">
        <f t="shared" si="64"/>
        <v>0</v>
      </c>
      <c r="BP29" s="24">
        <f t="shared" si="65"/>
        <v>6</v>
      </c>
      <c r="BQ29" s="60">
        <f t="shared" si="66"/>
        <v>0</v>
      </c>
      <c r="BS29" s="79">
        <f t="shared" si="67"/>
        <v>395521.41907</v>
      </c>
      <c r="BT29" s="79">
        <f t="shared" si="68"/>
        <v>734195.58092999994</v>
      </c>
      <c r="BU29" s="48">
        <f t="shared" si="69"/>
        <v>0.35010663650277019</v>
      </c>
      <c r="BV29" s="94">
        <f t="shared" si="70"/>
        <v>0.64989336349722981</v>
      </c>
      <c r="BW29" s="22">
        <f t="shared" si="71"/>
        <v>0.64989336349722981</v>
      </c>
      <c r="BX29" s="22">
        <f t="shared" si="72"/>
        <v>0.14989336349722981</v>
      </c>
      <c r="BY29" s="23">
        <f t="shared" si="73"/>
        <v>9.9928908998153219</v>
      </c>
      <c r="BZ29" s="24">
        <f t="shared" si="74"/>
        <v>9</v>
      </c>
      <c r="CA29" s="24">
        <f t="shared" si="75"/>
        <v>2</v>
      </c>
      <c r="CB29" s="24">
        <f t="shared" si="76"/>
        <v>6</v>
      </c>
      <c r="CC29" s="24">
        <f t="shared" si="77"/>
        <v>0</v>
      </c>
      <c r="CD29" s="24">
        <f t="shared" si="78"/>
        <v>0</v>
      </c>
      <c r="CE29" s="24">
        <f t="shared" si="79"/>
        <v>6</v>
      </c>
      <c r="CF29" s="60">
        <f t="shared" si="80"/>
        <v>0</v>
      </c>
    </row>
    <row r="30" spans="1:84" ht="15" customHeight="1" x14ac:dyDescent="0.25">
      <c r="A30" s="53" t="s">
        <v>64</v>
      </c>
      <c r="B30" s="75">
        <v>1798048</v>
      </c>
      <c r="C30" s="75">
        <v>679370</v>
      </c>
      <c r="D30" s="75">
        <v>1087190</v>
      </c>
      <c r="E30" s="49">
        <f t="shared" si="5"/>
        <v>0.37783752157895673</v>
      </c>
      <c r="F30" s="49">
        <f t="shared" si="6"/>
        <v>0.60465015394472232</v>
      </c>
      <c r="G30" s="49">
        <f t="shared" si="7"/>
        <v>0.38457227606195088</v>
      </c>
      <c r="H30" s="49">
        <f t="shared" si="8"/>
        <v>0.61542772393804912</v>
      </c>
      <c r="I30" s="14">
        <v>8</v>
      </c>
      <c r="J30" s="17">
        <f t="shared" si="9"/>
        <v>0.61542772393804912</v>
      </c>
      <c r="K30" s="15">
        <f t="shared" si="10"/>
        <v>4.5</v>
      </c>
      <c r="L30" s="16">
        <f t="shared" si="11"/>
        <v>5</v>
      </c>
      <c r="M30" s="17">
        <f t="shared" si="12"/>
        <v>0.11542772393804912</v>
      </c>
      <c r="N30" s="18">
        <f t="shared" si="13"/>
        <v>7.6951815958699417</v>
      </c>
      <c r="O30" s="14">
        <f t="shared" si="14"/>
        <v>7</v>
      </c>
      <c r="P30" s="14">
        <f t="shared" si="15"/>
        <v>3</v>
      </c>
      <c r="Q30" s="16">
        <f t="shared" si="16"/>
        <v>8</v>
      </c>
      <c r="R30" s="14">
        <f t="shared" si="17"/>
        <v>0</v>
      </c>
      <c r="S30" s="14">
        <f t="shared" si="18"/>
        <v>0</v>
      </c>
      <c r="T30" s="14">
        <f t="shared" si="19"/>
        <v>8</v>
      </c>
      <c r="U30" s="67"/>
      <c r="V30" s="77">
        <f t="shared" si="20"/>
        <v>626373.19999999995</v>
      </c>
      <c r="W30" s="77">
        <f t="shared" si="21"/>
        <v>1140186.8</v>
      </c>
      <c r="X30" s="46">
        <f t="shared" si="22"/>
        <v>0.35457227606195085</v>
      </c>
      <c r="Y30" s="46">
        <f t="shared" si="23"/>
        <v>0.64542772393804915</v>
      </c>
      <c r="Z30" s="19">
        <f t="shared" si="24"/>
        <v>0.64542772393804915</v>
      </c>
      <c r="AA30" s="19">
        <f t="shared" si="25"/>
        <v>0.14542772393804915</v>
      </c>
      <c r="AB30" s="20">
        <f t="shared" si="26"/>
        <v>9.6951815958699434</v>
      </c>
      <c r="AC30" s="21">
        <f t="shared" si="27"/>
        <v>9</v>
      </c>
      <c r="AD30" s="21">
        <f t="shared" si="28"/>
        <v>3</v>
      </c>
      <c r="AE30" s="21">
        <f t="shared" si="29"/>
        <v>8</v>
      </c>
      <c r="AF30" s="21">
        <f t="shared" si="30"/>
        <v>0</v>
      </c>
      <c r="AG30" s="21">
        <f t="shared" si="31"/>
        <v>0</v>
      </c>
      <c r="AH30" s="21">
        <f t="shared" si="32"/>
        <v>8</v>
      </c>
      <c r="AI30" s="47">
        <f t="shared" si="33"/>
        <v>0</v>
      </c>
      <c r="AJ30" s="79">
        <f t="shared" si="34"/>
        <v>732366.8</v>
      </c>
      <c r="AK30" s="79">
        <f t="shared" si="35"/>
        <v>1034193.2</v>
      </c>
      <c r="AL30" s="48">
        <f t="shared" si="36"/>
        <v>0.41457227606195091</v>
      </c>
      <c r="AM30" s="48">
        <f t="shared" si="37"/>
        <v>0.58542772393804909</v>
      </c>
      <c r="AN30" s="22">
        <f t="shared" si="38"/>
        <v>0.58542772393804909</v>
      </c>
      <c r="AO30" s="22">
        <f t="shared" si="39"/>
        <v>8.5427723938049094E-2</v>
      </c>
      <c r="AP30" s="23">
        <f t="shared" si="40"/>
        <v>5.6951815958699399</v>
      </c>
      <c r="AQ30" s="24">
        <f t="shared" si="41"/>
        <v>5</v>
      </c>
      <c r="AR30" s="24">
        <f t="shared" si="42"/>
        <v>3</v>
      </c>
      <c r="AS30" s="24">
        <f t="shared" si="43"/>
        <v>8</v>
      </c>
      <c r="AT30" s="24">
        <f t="shared" si="44"/>
        <v>0</v>
      </c>
      <c r="AU30" s="24">
        <f t="shared" si="45"/>
        <v>0</v>
      </c>
      <c r="AV30" s="24">
        <f t="shared" si="46"/>
        <v>8</v>
      </c>
      <c r="AW30" s="60">
        <f t="shared" si="47"/>
        <v>0</v>
      </c>
      <c r="AX30" s="25">
        <f t="shared" si="48"/>
        <v>0</v>
      </c>
      <c r="AY30" s="26">
        <f t="shared" si="49"/>
        <v>0</v>
      </c>
      <c r="AZ30" s="80">
        <f t="shared" si="50"/>
        <v>4.4999999999999998E-2</v>
      </c>
      <c r="BA30" s="80">
        <f t="shared" si="51"/>
        <v>0.54500000000000004</v>
      </c>
      <c r="BB30" s="80">
        <f t="shared" si="52"/>
        <v>0.45499999999999996</v>
      </c>
      <c r="BC30" s="104"/>
      <c r="BD30" s="79">
        <f t="shared" si="53"/>
        <v>644568.76800000004</v>
      </c>
      <c r="BE30" s="79">
        <f t="shared" si="54"/>
        <v>1121991.2320000001</v>
      </c>
      <c r="BF30" s="48">
        <f t="shared" si="55"/>
        <v>0.36487227606195088</v>
      </c>
      <c r="BG30" s="48">
        <f t="shared" si="56"/>
        <v>0.61562472393804912</v>
      </c>
      <c r="BH30" s="22">
        <f t="shared" si="57"/>
        <v>0.61562472393804912</v>
      </c>
      <c r="BI30" s="22">
        <f t="shared" si="58"/>
        <v>0.11562472393804912</v>
      </c>
      <c r="BJ30" s="23">
        <f t="shared" si="59"/>
        <v>7.7083149292032749</v>
      </c>
      <c r="BK30" s="24">
        <f t="shared" si="60"/>
        <v>7</v>
      </c>
      <c r="BL30" s="24">
        <f t="shared" si="61"/>
        <v>3</v>
      </c>
      <c r="BM30" s="24">
        <f t="shared" si="62"/>
        <v>8</v>
      </c>
      <c r="BN30" s="24">
        <f t="shared" si="63"/>
        <v>0</v>
      </c>
      <c r="BO30" s="24">
        <f t="shared" si="64"/>
        <v>0</v>
      </c>
      <c r="BP30" s="24">
        <f t="shared" si="65"/>
        <v>8</v>
      </c>
      <c r="BQ30" s="60">
        <f t="shared" si="66"/>
        <v>0</v>
      </c>
      <c r="BS30" s="79">
        <f t="shared" si="67"/>
        <v>609961.85759999999</v>
      </c>
      <c r="BT30" s="79">
        <f t="shared" si="68"/>
        <v>1156598.1424</v>
      </c>
      <c r="BU30" s="48">
        <f t="shared" si="69"/>
        <v>0.34528227606195089</v>
      </c>
      <c r="BV30" s="94">
        <f t="shared" si="70"/>
        <v>0.65471772393804906</v>
      </c>
      <c r="BW30" s="22">
        <f t="shared" si="71"/>
        <v>0.65471772393804906</v>
      </c>
      <c r="BX30" s="22">
        <f t="shared" si="72"/>
        <v>0.15471772393804906</v>
      </c>
      <c r="BY30" s="23">
        <f t="shared" si="73"/>
        <v>10.314514929203272</v>
      </c>
      <c r="BZ30" s="24">
        <f t="shared" si="74"/>
        <v>10</v>
      </c>
      <c r="CA30" s="24">
        <f t="shared" si="75"/>
        <v>3</v>
      </c>
      <c r="CB30" s="24">
        <f t="shared" si="76"/>
        <v>8</v>
      </c>
      <c r="CC30" s="24">
        <f t="shared" si="77"/>
        <v>0</v>
      </c>
      <c r="CD30" s="24">
        <f t="shared" si="78"/>
        <v>0</v>
      </c>
      <c r="CE30" s="24">
        <f t="shared" si="79"/>
        <v>8</v>
      </c>
      <c r="CF30" s="60">
        <f t="shared" si="80"/>
        <v>0</v>
      </c>
    </row>
    <row r="31" spans="1:84" ht="15" customHeight="1" x14ac:dyDescent="0.25">
      <c r="A31" s="53" t="s">
        <v>65</v>
      </c>
      <c r="B31" s="75">
        <v>1994065</v>
      </c>
      <c r="C31" s="75">
        <v>809141</v>
      </c>
      <c r="D31" s="75">
        <v>1152262</v>
      </c>
      <c r="E31" s="49">
        <f t="shared" si="5"/>
        <v>0.40577463623302151</v>
      </c>
      <c r="F31" s="49">
        <f t="shared" si="6"/>
        <v>0.57784575728474252</v>
      </c>
      <c r="G31" s="49">
        <f t="shared" si="7"/>
        <v>0.41253174385886016</v>
      </c>
      <c r="H31" s="49">
        <f t="shared" si="8"/>
        <v>0.58746825614113973</v>
      </c>
      <c r="I31" s="14">
        <v>8</v>
      </c>
      <c r="J31" s="17">
        <f t="shared" si="9"/>
        <v>0.58746825614113973</v>
      </c>
      <c r="K31" s="15">
        <f t="shared" si="10"/>
        <v>4.5</v>
      </c>
      <c r="L31" s="16">
        <f t="shared" si="11"/>
        <v>5</v>
      </c>
      <c r="M31" s="17">
        <f t="shared" si="12"/>
        <v>8.7468256141139733E-2</v>
      </c>
      <c r="N31" s="18">
        <f t="shared" si="13"/>
        <v>5.8312170760759825</v>
      </c>
      <c r="O31" s="14">
        <f t="shared" si="14"/>
        <v>5</v>
      </c>
      <c r="P31" s="14">
        <f t="shared" si="15"/>
        <v>3</v>
      </c>
      <c r="Q31" s="16">
        <f t="shared" si="16"/>
        <v>8</v>
      </c>
      <c r="R31" s="14">
        <f t="shared" si="17"/>
        <v>0</v>
      </c>
      <c r="S31" s="14">
        <f t="shared" si="18"/>
        <v>0</v>
      </c>
      <c r="T31" s="14">
        <f t="shared" si="19"/>
        <v>8</v>
      </c>
      <c r="U31" s="67"/>
      <c r="V31" s="77">
        <f t="shared" si="20"/>
        <v>750298.91</v>
      </c>
      <c r="W31" s="77">
        <f t="shared" si="21"/>
        <v>1211104.0900000001</v>
      </c>
      <c r="X31" s="46">
        <f t="shared" si="22"/>
        <v>0.38253174385886013</v>
      </c>
      <c r="Y31" s="46">
        <f t="shared" si="23"/>
        <v>0.61746825614113976</v>
      </c>
      <c r="Z31" s="19">
        <f t="shared" si="24"/>
        <v>0.61746825614113976</v>
      </c>
      <c r="AA31" s="19">
        <f t="shared" si="25"/>
        <v>0.11746825614113976</v>
      </c>
      <c r="AB31" s="20">
        <f t="shared" si="26"/>
        <v>7.8312170760759843</v>
      </c>
      <c r="AC31" s="21">
        <f t="shared" si="27"/>
        <v>7</v>
      </c>
      <c r="AD31" s="21">
        <f t="shared" si="28"/>
        <v>3</v>
      </c>
      <c r="AE31" s="21">
        <f t="shared" si="29"/>
        <v>8</v>
      </c>
      <c r="AF31" s="21">
        <f t="shared" si="30"/>
        <v>0</v>
      </c>
      <c r="AG31" s="21">
        <f t="shared" si="31"/>
        <v>0</v>
      </c>
      <c r="AH31" s="21">
        <f t="shared" si="32"/>
        <v>8</v>
      </c>
      <c r="AI31" s="47">
        <f t="shared" si="33"/>
        <v>0</v>
      </c>
      <c r="AJ31" s="79">
        <f t="shared" si="34"/>
        <v>867983.09</v>
      </c>
      <c r="AK31" s="79">
        <f t="shared" si="35"/>
        <v>1093419.9099999999</v>
      </c>
      <c r="AL31" s="48">
        <f t="shared" si="36"/>
        <v>0.44253174385886018</v>
      </c>
      <c r="AM31" s="48">
        <f t="shared" si="37"/>
        <v>0.55746825614113971</v>
      </c>
      <c r="AN31" s="22">
        <f t="shared" si="38"/>
        <v>0.55746825614113971</v>
      </c>
      <c r="AO31" s="22">
        <f t="shared" si="39"/>
        <v>5.7468256141139706E-2</v>
      </c>
      <c r="AP31" s="23">
        <f t="shared" si="40"/>
        <v>3.8312170760759807</v>
      </c>
      <c r="AQ31" s="24">
        <f t="shared" si="41"/>
        <v>3</v>
      </c>
      <c r="AR31" s="24">
        <f t="shared" si="42"/>
        <v>3</v>
      </c>
      <c r="AS31" s="24">
        <f t="shared" si="43"/>
        <v>8</v>
      </c>
      <c r="AT31" s="24">
        <f t="shared" si="44"/>
        <v>0</v>
      </c>
      <c r="AU31" s="24">
        <f t="shared" si="45"/>
        <v>0</v>
      </c>
      <c r="AV31" s="24">
        <f t="shared" si="46"/>
        <v>8</v>
      </c>
      <c r="AW31" s="60">
        <f t="shared" si="47"/>
        <v>0</v>
      </c>
      <c r="AX31" s="25">
        <f t="shared" si="48"/>
        <v>0</v>
      </c>
      <c r="AY31" s="26">
        <f t="shared" si="49"/>
        <v>0</v>
      </c>
      <c r="AZ31" s="80">
        <f t="shared" si="50"/>
        <v>4.4999999999999998E-2</v>
      </c>
      <c r="BA31" s="80">
        <f t="shared" si="51"/>
        <v>0.54500000000000004</v>
      </c>
      <c r="BB31" s="80">
        <f t="shared" si="52"/>
        <v>0.45499999999999996</v>
      </c>
      <c r="BC31" s="104"/>
      <c r="BD31" s="79">
        <f t="shared" si="53"/>
        <v>770501.36089999997</v>
      </c>
      <c r="BE31" s="79">
        <f t="shared" si="54"/>
        <v>1190901.6391</v>
      </c>
      <c r="BF31" s="48">
        <f t="shared" si="55"/>
        <v>0.39283174385886016</v>
      </c>
      <c r="BG31" s="48">
        <f t="shared" si="56"/>
        <v>0.58766525614113974</v>
      </c>
      <c r="BH31" s="22">
        <f t="shared" si="57"/>
        <v>0.58766525614113974</v>
      </c>
      <c r="BI31" s="22">
        <f t="shared" si="58"/>
        <v>8.7665256141139736E-2</v>
      </c>
      <c r="BJ31" s="23">
        <f t="shared" si="59"/>
        <v>5.8443504094093157</v>
      </c>
      <c r="BK31" s="24">
        <f t="shared" si="60"/>
        <v>5</v>
      </c>
      <c r="BL31" s="24">
        <f t="shared" si="61"/>
        <v>3</v>
      </c>
      <c r="BM31" s="24">
        <f t="shared" si="62"/>
        <v>8</v>
      </c>
      <c r="BN31" s="24">
        <f t="shared" si="63"/>
        <v>0</v>
      </c>
      <c r="BO31" s="24">
        <f t="shared" si="64"/>
        <v>0</v>
      </c>
      <c r="BP31" s="24">
        <f t="shared" si="65"/>
        <v>8</v>
      </c>
      <c r="BQ31" s="60">
        <f t="shared" si="66"/>
        <v>0</v>
      </c>
      <c r="BS31" s="79">
        <f t="shared" si="67"/>
        <v>732077.47612999997</v>
      </c>
      <c r="BT31" s="79">
        <f t="shared" si="68"/>
        <v>1229325.5238699999</v>
      </c>
      <c r="BU31" s="48">
        <f t="shared" si="69"/>
        <v>0.37324174385886022</v>
      </c>
      <c r="BV31" s="94">
        <f t="shared" si="70"/>
        <v>0.62675825614113978</v>
      </c>
      <c r="BW31" s="22">
        <f t="shared" si="71"/>
        <v>0.62675825614113978</v>
      </c>
      <c r="BX31" s="22">
        <f t="shared" si="72"/>
        <v>0.12675825614113978</v>
      </c>
      <c r="BY31" s="23">
        <f t="shared" si="73"/>
        <v>8.4505504094093187</v>
      </c>
      <c r="BZ31" s="24">
        <f t="shared" si="74"/>
        <v>8</v>
      </c>
      <c r="CA31" s="24">
        <f t="shared" si="75"/>
        <v>3</v>
      </c>
      <c r="CB31" s="24">
        <f t="shared" si="76"/>
        <v>8</v>
      </c>
      <c r="CC31" s="24">
        <f t="shared" si="77"/>
        <v>0</v>
      </c>
      <c r="CD31" s="24">
        <f t="shared" si="78"/>
        <v>0</v>
      </c>
      <c r="CE31" s="24">
        <f t="shared" si="79"/>
        <v>8</v>
      </c>
      <c r="CF31" s="60">
        <f t="shared" si="80"/>
        <v>0</v>
      </c>
    </row>
    <row r="32" spans="1:84" ht="15" customHeight="1" x14ac:dyDescent="0.25">
      <c r="A32" s="53" t="s">
        <v>36</v>
      </c>
      <c r="B32" s="75">
        <v>713180</v>
      </c>
      <c r="C32" s="75">
        <v>401306</v>
      </c>
      <c r="D32" s="75">
        <v>292276</v>
      </c>
      <c r="E32" s="49">
        <f t="shared" si="5"/>
        <v>0.56269945876216387</v>
      </c>
      <c r="F32" s="49">
        <f t="shared" si="6"/>
        <v>0.40982080260242854</v>
      </c>
      <c r="G32" s="49">
        <f t="shared" si="7"/>
        <v>0.57859921393577107</v>
      </c>
      <c r="H32" s="49">
        <f t="shared" si="8"/>
        <v>0.42140078606422882</v>
      </c>
      <c r="I32" s="14">
        <v>4</v>
      </c>
      <c r="J32" s="17">
        <f t="shared" si="9"/>
        <v>0.57859921393577107</v>
      </c>
      <c r="K32" s="15">
        <f t="shared" si="10"/>
        <v>2.5</v>
      </c>
      <c r="L32" s="16">
        <f t="shared" si="11"/>
        <v>3</v>
      </c>
      <c r="M32" s="17">
        <f t="shared" si="12"/>
        <v>7.8599213935771073E-2</v>
      </c>
      <c r="N32" s="18">
        <f t="shared" si="13"/>
        <v>5.2399475957180721</v>
      </c>
      <c r="O32" s="14">
        <f t="shared" si="14"/>
        <v>5</v>
      </c>
      <c r="P32" s="14">
        <f t="shared" si="15"/>
        <v>1</v>
      </c>
      <c r="Q32" s="16">
        <f t="shared" si="16"/>
        <v>4</v>
      </c>
      <c r="R32" s="14">
        <f t="shared" si="17"/>
        <v>0</v>
      </c>
      <c r="S32" s="14">
        <f t="shared" si="18"/>
        <v>4</v>
      </c>
      <c r="T32" s="14">
        <f t="shared" si="19"/>
        <v>0</v>
      </c>
      <c r="U32" s="67"/>
      <c r="V32" s="77">
        <f t="shared" si="20"/>
        <v>380498.54</v>
      </c>
      <c r="W32" s="77">
        <f t="shared" si="21"/>
        <v>313083.46000000002</v>
      </c>
      <c r="X32" s="46">
        <f t="shared" si="22"/>
        <v>0.54859921393577105</v>
      </c>
      <c r="Y32" s="46">
        <f t="shared" si="23"/>
        <v>0.45140078606422884</v>
      </c>
      <c r="Z32" s="19">
        <f t="shared" si="24"/>
        <v>0.54859921393577105</v>
      </c>
      <c r="AA32" s="19">
        <f t="shared" si="25"/>
        <v>4.8599213935771046E-2</v>
      </c>
      <c r="AB32" s="20">
        <f t="shared" si="26"/>
        <v>3.2399475957180699</v>
      </c>
      <c r="AC32" s="21">
        <f t="shared" si="27"/>
        <v>3</v>
      </c>
      <c r="AD32" s="21">
        <f t="shared" si="28"/>
        <v>1</v>
      </c>
      <c r="AE32" s="21">
        <f t="shared" si="29"/>
        <v>4</v>
      </c>
      <c r="AF32" s="21">
        <f t="shared" si="30"/>
        <v>0</v>
      </c>
      <c r="AG32" s="21">
        <f t="shared" si="31"/>
        <v>4</v>
      </c>
      <c r="AH32" s="21">
        <f t="shared" si="32"/>
        <v>0</v>
      </c>
      <c r="AI32" s="47">
        <f t="shared" si="33"/>
        <v>0</v>
      </c>
      <c r="AJ32" s="79">
        <f t="shared" si="34"/>
        <v>422113.46</v>
      </c>
      <c r="AK32" s="79">
        <f t="shared" si="35"/>
        <v>271468.53999999998</v>
      </c>
      <c r="AL32" s="48">
        <f t="shared" si="36"/>
        <v>0.6085992139357711</v>
      </c>
      <c r="AM32" s="48">
        <f t="shared" si="37"/>
        <v>0.39140078606422879</v>
      </c>
      <c r="AN32" s="22">
        <f t="shared" si="38"/>
        <v>0.6085992139357711</v>
      </c>
      <c r="AO32" s="22">
        <f t="shared" si="39"/>
        <v>0.1085992139357711</v>
      </c>
      <c r="AP32" s="23">
        <f t="shared" si="40"/>
        <v>7.2399475957180739</v>
      </c>
      <c r="AQ32" s="24">
        <f t="shared" si="41"/>
        <v>7</v>
      </c>
      <c r="AR32" s="24">
        <f t="shared" si="42"/>
        <v>1</v>
      </c>
      <c r="AS32" s="24">
        <f t="shared" si="43"/>
        <v>4</v>
      </c>
      <c r="AT32" s="24">
        <f t="shared" si="44"/>
        <v>0</v>
      </c>
      <c r="AU32" s="24">
        <f t="shared" si="45"/>
        <v>4</v>
      </c>
      <c r="AV32" s="24">
        <f t="shared" si="46"/>
        <v>0</v>
      </c>
      <c r="AW32" s="60">
        <f t="shared" si="47"/>
        <v>0</v>
      </c>
      <c r="AX32" s="25">
        <f t="shared" si="48"/>
        <v>0</v>
      </c>
      <c r="AY32" s="26">
        <f t="shared" si="49"/>
        <v>0</v>
      </c>
      <c r="AZ32" s="80">
        <f t="shared" si="50"/>
        <v>1.4999999999999999E-2</v>
      </c>
      <c r="BA32" s="80">
        <f t="shared" si="51"/>
        <v>0.51500000000000001</v>
      </c>
      <c r="BB32" s="80">
        <f t="shared" si="52"/>
        <v>0.48499999999999999</v>
      </c>
      <c r="BC32" s="104"/>
      <c r="BD32" s="79">
        <f t="shared" si="53"/>
        <v>387642.43459999998</v>
      </c>
      <c r="BE32" s="79">
        <f t="shared" si="54"/>
        <v>305939.56540000002</v>
      </c>
      <c r="BF32" s="48">
        <f t="shared" si="55"/>
        <v>0.55889921393577102</v>
      </c>
      <c r="BG32" s="48">
        <f t="shared" si="56"/>
        <v>0.42159778606422882</v>
      </c>
      <c r="BH32" s="22">
        <f t="shared" si="57"/>
        <v>0.55889921393577102</v>
      </c>
      <c r="BI32" s="22">
        <f t="shared" si="58"/>
        <v>5.8899213935771022E-2</v>
      </c>
      <c r="BJ32" s="23">
        <f t="shared" si="59"/>
        <v>3.9266142623847351</v>
      </c>
      <c r="BK32" s="24">
        <f t="shared" si="60"/>
        <v>3</v>
      </c>
      <c r="BL32" s="24">
        <f t="shared" si="61"/>
        <v>1</v>
      </c>
      <c r="BM32" s="24">
        <f t="shared" si="62"/>
        <v>4</v>
      </c>
      <c r="BN32" s="24">
        <f t="shared" si="63"/>
        <v>0</v>
      </c>
      <c r="BO32" s="24">
        <f t="shared" si="64"/>
        <v>4</v>
      </c>
      <c r="BP32" s="24">
        <f t="shared" si="65"/>
        <v>0</v>
      </c>
      <c r="BQ32" s="60">
        <f t="shared" si="66"/>
        <v>0</v>
      </c>
      <c r="BS32" s="79">
        <f t="shared" si="67"/>
        <v>374055.16321999999</v>
      </c>
      <c r="BT32" s="79">
        <f t="shared" si="68"/>
        <v>319526.83678000001</v>
      </c>
      <c r="BU32" s="48">
        <f t="shared" si="69"/>
        <v>0.53930921393577114</v>
      </c>
      <c r="BV32" s="94">
        <f t="shared" si="70"/>
        <v>0.46069078606422892</v>
      </c>
      <c r="BW32" s="22">
        <f t="shared" si="71"/>
        <v>0.53930921393577114</v>
      </c>
      <c r="BX32" s="22">
        <f t="shared" si="72"/>
        <v>3.9309213935771137E-2</v>
      </c>
      <c r="BY32" s="23">
        <f t="shared" si="73"/>
        <v>2.6206142623847426</v>
      </c>
      <c r="BZ32" s="24">
        <f t="shared" si="74"/>
        <v>2</v>
      </c>
      <c r="CA32" s="24">
        <f t="shared" si="75"/>
        <v>1</v>
      </c>
      <c r="CB32" s="24">
        <f t="shared" si="76"/>
        <v>4</v>
      </c>
      <c r="CC32" s="24">
        <f t="shared" si="77"/>
        <v>0</v>
      </c>
      <c r="CD32" s="24">
        <f t="shared" si="78"/>
        <v>4</v>
      </c>
      <c r="CE32" s="24">
        <f t="shared" si="79"/>
        <v>0</v>
      </c>
      <c r="CF32" s="60">
        <f t="shared" si="80"/>
        <v>0</v>
      </c>
    </row>
    <row r="33" spans="1:84" ht="15" customHeight="1" x14ac:dyDescent="0.25">
      <c r="A33" s="53" t="s">
        <v>37</v>
      </c>
      <c r="B33" s="75">
        <v>2707327</v>
      </c>
      <c r="C33" s="75">
        <v>1677844</v>
      </c>
      <c r="D33" s="75">
        <v>971869</v>
      </c>
      <c r="E33" s="49">
        <f t="shared" si="5"/>
        <v>0.61974190779318494</v>
      </c>
      <c r="F33" s="49">
        <f t="shared" si="6"/>
        <v>0.35897732338945387</v>
      </c>
      <c r="G33" s="49">
        <f t="shared" si="7"/>
        <v>0.6332172578690598</v>
      </c>
      <c r="H33" s="49">
        <f t="shared" si="8"/>
        <v>0.3667827421309402</v>
      </c>
      <c r="I33" s="14">
        <v>10</v>
      </c>
      <c r="J33" s="17">
        <f t="shared" si="9"/>
        <v>0.6332172578690598</v>
      </c>
      <c r="K33" s="15">
        <f t="shared" si="10"/>
        <v>5.5</v>
      </c>
      <c r="L33" s="16">
        <f t="shared" si="11"/>
        <v>6</v>
      </c>
      <c r="M33" s="17">
        <f t="shared" si="12"/>
        <v>0.1332172578690598</v>
      </c>
      <c r="N33" s="18">
        <f t="shared" si="13"/>
        <v>8.8811505246039868</v>
      </c>
      <c r="O33" s="14">
        <f t="shared" si="14"/>
        <v>8</v>
      </c>
      <c r="P33" s="14">
        <f t="shared" si="15"/>
        <v>4</v>
      </c>
      <c r="Q33" s="16">
        <f t="shared" si="16"/>
        <v>10</v>
      </c>
      <c r="R33" s="14">
        <f t="shared" si="17"/>
        <v>0</v>
      </c>
      <c r="S33" s="14">
        <f t="shared" si="18"/>
        <v>10</v>
      </c>
      <c r="T33" s="14">
        <f t="shared" si="19"/>
        <v>0</v>
      </c>
      <c r="U33" s="67"/>
      <c r="V33" s="77">
        <f t="shared" si="20"/>
        <v>1598352.61</v>
      </c>
      <c r="W33" s="77">
        <f t="shared" si="21"/>
        <v>1051360.3899999999</v>
      </c>
      <c r="X33" s="46">
        <f t="shared" si="22"/>
        <v>0.60321725786905978</v>
      </c>
      <c r="Y33" s="46">
        <f t="shared" si="23"/>
        <v>0.39678274213094022</v>
      </c>
      <c r="Z33" s="19">
        <f t="shared" si="24"/>
        <v>0.60321725786905978</v>
      </c>
      <c r="AA33" s="19">
        <f t="shared" si="25"/>
        <v>0.10321725786905978</v>
      </c>
      <c r="AB33" s="20">
        <f t="shared" si="26"/>
        <v>6.881150524603985</v>
      </c>
      <c r="AC33" s="21">
        <f t="shared" si="27"/>
        <v>6</v>
      </c>
      <c r="AD33" s="21">
        <f t="shared" si="28"/>
        <v>4</v>
      </c>
      <c r="AE33" s="21">
        <f t="shared" si="29"/>
        <v>10</v>
      </c>
      <c r="AF33" s="21">
        <f t="shared" si="30"/>
        <v>0</v>
      </c>
      <c r="AG33" s="21">
        <f t="shared" si="31"/>
        <v>10</v>
      </c>
      <c r="AH33" s="21">
        <f t="shared" si="32"/>
        <v>0</v>
      </c>
      <c r="AI33" s="47">
        <f t="shared" si="33"/>
        <v>0</v>
      </c>
      <c r="AJ33" s="79">
        <f t="shared" si="34"/>
        <v>1757335.39</v>
      </c>
      <c r="AK33" s="79">
        <f t="shared" si="35"/>
        <v>892377.61</v>
      </c>
      <c r="AL33" s="48">
        <f t="shared" si="36"/>
        <v>0.66321725786905983</v>
      </c>
      <c r="AM33" s="48">
        <f t="shared" si="37"/>
        <v>0.33678274213094017</v>
      </c>
      <c r="AN33" s="22">
        <f t="shared" si="38"/>
        <v>0.66321725786905983</v>
      </c>
      <c r="AO33" s="22">
        <f t="shared" si="39"/>
        <v>0.16321725786905983</v>
      </c>
      <c r="AP33" s="23">
        <f t="shared" si="40"/>
        <v>10.881150524603989</v>
      </c>
      <c r="AQ33" s="24">
        <f t="shared" si="41"/>
        <v>10</v>
      </c>
      <c r="AR33" s="24">
        <f t="shared" si="42"/>
        <v>4</v>
      </c>
      <c r="AS33" s="24">
        <f t="shared" si="43"/>
        <v>10</v>
      </c>
      <c r="AT33" s="24">
        <f t="shared" si="44"/>
        <v>0</v>
      </c>
      <c r="AU33" s="24">
        <f t="shared" si="45"/>
        <v>10</v>
      </c>
      <c r="AV33" s="24">
        <f t="shared" si="46"/>
        <v>0</v>
      </c>
      <c r="AW33" s="60">
        <f t="shared" si="47"/>
        <v>0</v>
      </c>
      <c r="AX33" s="25">
        <f t="shared" si="48"/>
        <v>0</v>
      </c>
      <c r="AY33" s="26">
        <f t="shared" si="49"/>
        <v>0</v>
      </c>
      <c r="AZ33" s="80">
        <f t="shared" si="50"/>
        <v>0.06</v>
      </c>
      <c r="BA33" s="80">
        <f t="shared" si="51"/>
        <v>0.56000000000000005</v>
      </c>
      <c r="BB33" s="80">
        <f t="shared" si="52"/>
        <v>0.43999999999999995</v>
      </c>
      <c r="BC33" s="104"/>
      <c r="BD33" s="79">
        <f t="shared" si="53"/>
        <v>1625644.6539</v>
      </c>
      <c r="BE33" s="79">
        <f t="shared" si="54"/>
        <v>1024068.3461</v>
      </c>
      <c r="BF33" s="48">
        <f t="shared" si="55"/>
        <v>0.61351725786905975</v>
      </c>
      <c r="BG33" s="48">
        <f t="shared" si="56"/>
        <v>0.3669797421309402</v>
      </c>
      <c r="BH33" s="22">
        <f t="shared" si="57"/>
        <v>0.61351725786905975</v>
      </c>
      <c r="BI33" s="22">
        <f t="shared" si="58"/>
        <v>0.11351725786905975</v>
      </c>
      <c r="BJ33" s="23">
        <f t="shared" si="59"/>
        <v>7.5678171912706507</v>
      </c>
      <c r="BK33" s="24">
        <f t="shared" si="60"/>
        <v>7</v>
      </c>
      <c r="BL33" s="24">
        <f t="shared" si="61"/>
        <v>4</v>
      </c>
      <c r="BM33" s="24">
        <f t="shared" si="62"/>
        <v>10</v>
      </c>
      <c r="BN33" s="24">
        <f t="shared" si="63"/>
        <v>0</v>
      </c>
      <c r="BO33" s="24">
        <f t="shared" si="64"/>
        <v>10</v>
      </c>
      <c r="BP33" s="24">
        <f t="shared" si="65"/>
        <v>0</v>
      </c>
      <c r="BQ33" s="60">
        <f t="shared" si="66"/>
        <v>0</v>
      </c>
      <c r="BS33" s="79">
        <f t="shared" si="67"/>
        <v>1573736.77623</v>
      </c>
      <c r="BT33" s="79">
        <f t="shared" si="68"/>
        <v>1075976.22377</v>
      </c>
      <c r="BU33" s="48">
        <f t="shared" si="69"/>
        <v>0.59392725786905975</v>
      </c>
      <c r="BV33" s="94">
        <f t="shared" si="70"/>
        <v>0.40607274213094025</v>
      </c>
      <c r="BW33" s="22">
        <f t="shared" si="71"/>
        <v>0.59392725786905975</v>
      </c>
      <c r="BX33" s="22">
        <f t="shared" si="72"/>
        <v>9.3927257869059755E-2</v>
      </c>
      <c r="BY33" s="23">
        <f t="shared" si="73"/>
        <v>6.2618171912706506</v>
      </c>
      <c r="BZ33" s="24">
        <f t="shared" si="74"/>
        <v>6</v>
      </c>
      <c r="CA33" s="24">
        <f t="shared" si="75"/>
        <v>4</v>
      </c>
      <c r="CB33" s="24">
        <f t="shared" si="76"/>
        <v>10</v>
      </c>
      <c r="CC33" s="24">
        <f t="shared" si="77"/>
        <v>0</v>
      </c>
      <c r="CD33" s="24">
        <f t="shared" si="78"/>
        <v>10</v>
      </c>
      <c r="CE33" s="24">
        <f t="shared" si="79"/>
        <v>0</v>
      </c>
      <c r="CF33" s="60">
        <f t="shared" si="80"/>
        <v>0</v>
      </c>
    </row>
    <row r="34" spans="1:84" ht="15" customHeight="1" x14ac:dyDescent="0.25">
      <c r="A34" s="53" t="s">
        <v>38</v>
      </c>
      <c r="B34" s="75">
        <v>3167767</v>
      </c>
      <c r="C34" s="75">
        <v>1921761</v>
      </c>
      <c r="D34" s="75">
        <v>1188460</v>
      </c>
      <c r="E34" s="49">
        <f t="shared" si="5"/>
        <v>0.6066610959707579</v>
      </c>
      <c r="F34" s="49">
        <f t="shared" si="6"/>
        <v>0.37517279522136571</v>
      </c>
      <c r="G34" s="49">
        <f t="shared" si="7"/>
        <v>0.61788567436204689</v>
      </c>
      <c r="H34" s="49">
        <f t="shared" si="8"/>
        <v>0.38211432563795306</v>
      </c>
      <c r="I34" s="14">
        <v>11</v>
      </c>
      <c r="J34" s="17">
        <f t="shared" si="9"/>
        <v>0.61788567436204689</v>
      </c>
      <c r="K34" s="15">
        <f t="shared" si="10"/>
        <v>6</v>
      </c>
      <c r="L34" s="16">
        <f t="shared" si="11"/>
        <v>6</v>
      </c>
      <c r="M34" s="17">
        <f t="shared" si="12"/>
        <v>0.11788567436204689</v>
      </c>
      <c r="N34" s="18">
        <f t="shared" si="13"/>
        <v>7.8590449574697931</v>
      </c>
      <c r="O34" s="14">
        <f t="shared" si="14"/>
        <v>7</v>
      </c>
      <c r="P34" s="14">
        <f t="shared" si="15"/>
        <v>5</v>
      </c>
      <c r="Q34" s="16">
        <f t="shared" si="16"/>
        <v>11</v>
      </c>
      <c r="R34" s="14">
        <f t="shared" si="17"/>
        <v>0</v>
      </c>
      <c r="S34" s="14">
        <f t="shared" si="18"/>
        <v>11</v>
      </c>
      <c r="T34" s="14">
        <f t="shared" si="19"/>
        <v>0</v>
      </c>
      <c r="U34" s="67"/>
      <c r="V34" s="77">
        <f t="shared" si="20"/>
        <v>1828454.37</v>
      </c>
      <c r="W34" s="77">
        <f t="shared" si="21"/>
        <v>1281766.6299999999</v>
      </c>
      <c r="X34" s="46">
        <f t="shared" si="22"/>
        <v>0.58788567436204686</v>
      </c>
      <c r="Y34" s="46">
        <f t="shared" si="23"/>
        <v>0.41211432563795303</v>
      </c>
      <c r="Z34" s="19">
        <f t="shared" si="24"/>
        <v>0.58788567436204686</v>
      </c>
      <c r="AA34" s="19">
        <f t="shared" si="25"/>
        <v>8.7885674362046862E-2</v>
      </c>
      <c r="AB34" s="20">
        <f t="shared" si="26"/>
        <v>5.8590449574697914</v>
      </c>
      <c r="AC34" s="21">
        <f t="shared" si="27"/>
        <v>5</v>
      </c>
      <c r="AD34" s="21">
        <f t="shared" si="28"/>
        <v>5</v>
      </c>
      <c r="AE34" s="21">
        <f t="shared" si="29"/>
        <v>11</v>
      </c>
      <c r="AF34" s="21">
        <f t="shared" si="30"/>
        <v>0</v>
      </c>
      <c r="AG34" s="21">
        <f t="shared" si="31"/>
        <v>11</v>
      </c>
      <c r="AH34" s="21">
        <f t="shared" si="32"/>
        <v>0</v>
      </c>
      <c r="AI34" s="47">
        <f t="shared" si="33"/>
        <v>0</v>
      </c>
      <c r="AJ34" s="79">
        <f t="shared" si="34"/>
        <v>2015067.63</v>
      </c>
      <c r="AK34" s="79">
        <f t="shared" si="35"/>
        <v>1095153.3700000001</v>
      </c>
      <c r="AL34" s="48">
        <f t="shared" si="36"/>
        <v>0.64788567436204691</v>
      </c>
      <c r="AM34" s="48">
        <f t="shared" si="37"/>
        <v>0.35211432563795309</v>
      </c>
      <c r="AN34" s="22">
        <f t="shared" si="38"/>
        <v>0.64788567436204691</v>
      </c>
      <c r="AO34" s="22">
        <f t="shared" si="39"/>
        <v>0.14788567436204691</v>
      </c>
      <c r="AP34" s="23">
        <f t="shared" si="40"/>
        <v>9.8590449574697949</v>
      </c>
      <c r="AQ34" s="24">
        <f t="shared" si="41"/>
        <v>9</v>
      </c>
      <c r="AR34" s="24">
        <f t="shared" si="42"/>
        <v>5</v>
      </c>
      <c r="AS34" s="24">
        <f t="shared" si="43"/>
        <v>11</v>
      </c>
      <c r="AT34" s="24">
        <f t="shared" si="44"/>
        <v>0</v>
      </c>
      <c r="AU34" s="24">
        <f t="shared" si="45"/>
        <v>11</v>
      </c>
      <c r="AV34" s="24">
        <f t="shared" si="46"/>
        <v>0</v>
      </c>
      <c r="AW34" s="60">
        <f t="shared" si="47"/>
        <v>0</v>
      </c>
      <c r="AX34" s="25">
        <f t="shared" si="48"/>
        <v>0</v>
      </c>
      <c r="AY34" s="26">
        <f t="shared" si="49"/>
        <v>0</v>
      </c>
      <c r="AZ34" s="80">
        <f t="shared" si="50"/>
        <v>7.4999999999999997E-2</v>
      </c>
      <c r="BA34" s="80">
        <f t="shared" si="51"/>
        <v>0.57499999999999996</v>
      </c>
      <c r="BB34" s="80">
        <f t="shared" si="52"/>
        <v>0.42500000000000004</v>
      </c>
      <c r="BC34" s="104"/>
      <c r="BD34" s="79">
        <f t="shared" si="53"/>
        <v>1860489.6462999999</v>
      </c>
      <c r="BE34" s="79">
        <f t="shared" si="54"/>
        <v>1249731.3537000001</v>
      </c>
      <c r="BF34" s="48">
        <f t="shared" si="55"/>
        <v>0.59818567436204684</v>
      </c>
      <c r="BG34" s="48">
        <f t="shared" si="56"/>
        <v>0.38231132563795306</v>
      </c>
      <c r="BH34" s="22">
        <f t="shared" si="57"/>
        <v>0.59818567436204684</v>
      </c>
      <c r="BI34" s="22">
        <f t="shared" si="58"/>
        <v>9.8185674362046838E-2</v>
      </c>
      <c r="BJ34" s="23">
        <f t="shared" si="59"/>
        <v>6.5457116241364561</v>
      </c>
      <c r="BK34" s="24">
        <f t="shared" si="60"/>
        <v>6</v>
      </c>
      <c r="BL34" s="24">
        <f t="shared" si="61"/>
        <v>5</v>
      </c>
      <c r="BM34" s="24">
        <f t="shared" si="62"/>
        <v>11</v>
      </c>
      <c r="BN34" s="24">
        <f t="shared" si="63"/>
        <v>0</v>
      </c>
      <c r="BO34" s="24">
        <f t="shared" si="64"/>
        <v>11</v>
      </c>
      <c r="BP34" s="24">
        <f t="shared" si="65"/>
        <v>0</v>
      </c>
      <c r="BQ34" s="60">
        <f t="shared" si="66"/>
        <v>0</v>
      </c>
      <c r="BS34" s="79">
        <f t="shared" si="67"/>
        <v>1799560.4169099999</v>
      </c>
      <c r="BT34" s="79">
        <f t="shared" si="68"/>
        <v>1310660.5830900001</v>
      </c>
      <c r="BU34" s="48">
        <f t="shared" si="69"/>
        <v>0.57859567436204695</v>
      </c>
      <c r="BV34" s="94">
        <f t="shared" si="70"/>
        <v>0.4214043256379531</v>
      </c>
      <c r="BW34" s="22">
        <f t="shared" si="71"/>
        <v>0.57859567436204695</v>
      </c>
      <c r="BX34" s="22">
        <f t="shared" si="72"/>
        <v>7.8595674362046952E-2</v>
      </c>
      <c r="BY34" s="23">
        <f t="shared" si="73"/>
        <v>5.2397116241364641</v>
      </c>
      <c r="BZ34" s="24">
        <f t="shared" si="74"/>
        <v>5</v>
      </c>
      <c r="CA34" s="24">
        <f t="shared" si="75"/>
        <v>5</v>
      </c>
      <c r="CB34" s="24">
        <f t="shared" si="76"/>
        <v>11</v>
      </c>
      <c r="CC34" s="24">
        <f t="shared" si="77"/>
        <v>0</v>
      </c>
      <c r="CD34" s="24">
        <f t="shared" si="78"/>
        <v>11</v>
      </c>
      <c r="CE34" s="24">
        <f t="shared" si="79"/>
        <v>0</v>
      </c>
      <c r="CF34" s="60">
        <f t="shared" si="80"/>
        <v>0</v>
      </c>
    </row>
    <row r="35" spans="1:84" ht="15" customHeight="1" x14ac:dyDescent="0.25">
      <c r="A35" s="53" t="s">
        <v>55</v>
      </c>
      <c r="B35" s="75">
        <v>4745316</v>
      </c>
      <c r="C35" s="75">
        <v>2564569</v>
      </c>
      <c r="D35" s="75">
        <v>2115256</v>
      </c>
      <c r="E35" s="49">
        <f t="shared" si="5"/>
        <v>0.54044219605185406</v>
      </c>
      <c r="F35" s="49">
        <f t="shared" si="6"/>
        <v>0.44575661557628615</v>
      </c>
      <c r="G35" s="49">
        <f t="shared" si="7"/>
        <v>0.54800532071177877</v>
      </c>
      <c r="H35" s="49">
        <f t="shared" si="8"/>
        <v>0.45199467928822129</v>
      </c>
      <c r="I35" s="14">
        <v>16</v>
      </c>
      <c r="J35" s="17">
        <f t="shared" si="9"/>
        <v>0.54800532071177877</v>
      </c>
      <c r="K35" s="15">
        <f t="shared" si="10"/>
        <v>8.5</v>
      </c>
      <c r="L35" s="16">
        <f t="shared" si="11"/>
        <v>9</v>
      </c>
      <c r="M35" s="17">
        <f t="shared" si="12"/>
        <v>4.8005320711778765E-2</v>
      </c>
      <c r="N35" s="18">
        <f t="shared" si="13"/>
        <v>3.2003547141185846</v>
      </c>
      <c r="O35" s="14">
        <f t="shared" si="14"/>
        <v>3</v>
      </c>
      <c r="P35" s="14">
        <f t="shared" si="15"/>
        <v>3</v>
      </c>
      <c r="Q35" s="16">
        <f t="shared" si="16"/>
        <v>12</v>
      </c>
      <c r="R35" s="14">
        <f t="shared" si="17"/>
        <v>4</v>
      </c>
      <c r="S35" s="14">
        <f t="shared" si="18"/>
        <v>12</v>
      </c>
      <c r="T35" s="14">
        <f t="shared" si="19"/>
        <v>4</v>
      </c>
      <c r="U35" s="67"/>
      <c r="V35" s="77">
        <f t="shared" si="20"/>
        <v>2424174.25</v>
      </c>
      <c r="W35" s="77">
        <f t="shared" si="21"/>
        <v>2255650.75</v>
      </c>
      <c r="X35" s="46">
        <f t="shared" si="22"/>
        <v>0.51800532071177874</v>
      </c>
      <c r="Y35" s="46">
        <f t="shared" si="23"/>
        <v>0.48199467928822126</v>
      </c>
      <c r="Z35" s="19">
        <f t="shared" si="24"/>
        <v>0.51800532071177874</v>
      </c>
      <c r="AA35" s="19">
        <f t="shared" si="25"/>
        <v>1.8005320711778738E-2</v>
      </c>
      <c r="AB35" s="20">
        <f t="shared" si="26"/>
        <v>1.2003547141185826</v>
      </c>
      <c r="AC35" s="21">
        <f t="shared" si="27"/>
        <v>1</v>
      </c>
      <c r="AD35" s="21">
        <f t="shared" si="28"/>
        <v>1</v>
      </c>
      <c r="AE35" s="21">
        <f t="shared" si="29"/>
        <v>10</v>
      </c>
      <c r="AF35" s="21">
        <f t="shared" si="30"/>
        <v>6</v>
      </c>
      <c r="AG35" s="21">
        <f t="shared" si="31"/>
        <v>10</v>
      </c>
      <c r="AH35" s="21">
        <f t="shared" si="32"/>
        <v>6</v>
      </c>
      <c r="AI35" s="47">
        <f t="shared" si="33"/>
        <v>2</v>
      </c>
      <c r="AJ35" s="79">
        <f t="shared" si="34"/>
        <v>2704963.75</v>
      </c>
      <c r="AK35" s="79">
        <f t="shared" si="35"/>
        <v>1974861.25</v>
      </c>
      <c r="AL35" s="48">
        <f t="shared" si="36"/>
        <v>0.57800532071177879</v>
      </c>
      <c r="AM35" s="48">
        <f t="shared" si="37"/>
        <v>0.42199467928822132</v>
      </c>
      <c r="AN35" s="22">
        <f t="shared" si="38"/>
        <v>0.57800532071177879</v>
      </c>
      <c r="AO35" s="22">
        <f t="shared" si="39"/>
        <v>7.8005320711778792E-2</v>
      </c>
      <c r="AP35" s="23">
        <f t="shared" si="40"/>
        <v>5.2003547141185864</v>
      </c>
      <c r="AQ35" s="24">
        <f t="shared" si="41"/>
        <v>5</v>
      </c>
      <c r="AR35" s="24">
        <f t="shared" si="42"/>
        <v>5</v>
      </c>
      <c r="AS35" s="24">
        <f t="shared" si="43"/>
        <v>14</v>
      </c>
      <c r="AT35" s="24">
        <f t="shared" si="44"/>
        <v>2</v>
      </c>
      <c r="AU35" s="24">
        <f t="shared" si="45"/>
        <v>14</v>
      </c>
      <c r="AV35" s="24">
        <f t="shared" si="46"/>
        <v>2</v>
      </c>
      <c r="AW35" s="60">
        <f t="shared" si="47"/>
        <v>2</v>
      </c>
      <c r="AX35" s="25">
        <f t="shared" si="48"/>
        <v>4</v>
      </c>
      <c r="AY35" s="26">
        <f t="shared" si="49"/>
        <v>0.25</v>
      </c>
      <c r="AZ35" s="80">
        <f t="shared" si="50"/>
        <v>0.105</v>
      </c>
      <c r="BA35" s="80">
        <f t="shared" si="51"/>
        <v>0.60499999999999998</v>
      </c>
      <c r="BB35" s="80">
        <f t="shared" si="52"/>
        <v>0.39500000000000002</v>
      </c>
      <c r="BC35" s="95"/>
      <c r="BD35" s="79">
        <f t="shared" si="53"/>
        <v>2472376.4474999998</v>
      </c>
      <c r="BE35" s="79">
        <f t="shared" si="54"/>
        <v>2207448.5525000002</v>
      </c>
      <c r="BF35" s="48">
        <f t="shared" si="55"/>
        <v>0.52830532071177871</v>
      </c>
      <c r="BG35" s="48">
        <f t="shared" si="56"/>
        <v>0.45219167928822129</v>
      </c>
      <c r="BH35" s="22">
        <f t="shared" si="57"/>
        <v>0.52830532071177871</v>
      </c>
      <c r="BI35" s="22">
        <f t="shared" si="58"/>
        <v>2.8305320711778714E-2</v>
      </c>
      <c r="BJ35" s="23">
        <f t="shared" si="59"/>
        <v>1.8870213807852476</v>
      </c>
      <c r="BK35" s="24">
        <f t="shared" si="60"/>
        <v>1</v>
      </c>
      <c r="BL35" s="24">
        <f t="shared" si="61"/>
        <v>1</v>
      </c>
      <c r="BM35" s="24">
        <f t="shared" si="62"/>
        <v>10</v>
      </c>
      <c r="BN35" s="24">
        <f t="shared" si="63"/>
        <v>6</v>
      </c>
      <c r="BO35" s="24">
        <f t="shared" si="64"/>
        <v>10</v>
      </c>
      <c r="BP35" s="24">
        <f t="shared" si="65"/>
        <v>6</v>
      </c>
      <c r="BQ35" s="60">
        <f t="shared" si="66"/>
        <v>2</v>
      </c>
      <c r="BS35" s="79">
        <f t="shared" si="67"/>
        <v>2380698.6757499999</v>
      </c>
      <c r="BT35" s="79">
        <f t="shared" si="68"/>
        <v>2299126.3242500001</v>
      </c>
      <c r="BU35" s="48">
        <f t="shared" si="69"/>
        <v>0.50871532071177872</v>
      </c>
      <c r="BV35" s="94">
        <f t="shared" si="70"/>
        <v>0.49128467928822128</v>
      </c>
      <c r="BW35" s="22">
        <f t="shared" si="71"/>
        <v>0.50871532071177872</v>
      </c>
      <c r="BX35" s="22">
        <f t="shared" si="72"/>
        <v>8.7153207117787179E-3</v>
      </c>
      <c r="BY35" s="23">
        <f t="shared" si="73"/>
        <v>0.5810213807852479</v>
      </c>
      <c r="BZ35" s="24">
        <f t="shared" si="74"/>
        <v>0</v>
      </c>
      <c r="CA35" s="24">
        <f t="shared" si="75"/>
        <v>0</v>
      </c>
      <c r="CB35" s="24">
        <f t="shared" si="76"/>
        <v>9</v>
      </c>
      <c r="CC35" s="24">
        <f t="shared" si="77"/>
        <v>7</v>
      </c>
      <c r="CD35" s="24">
        <f t="shared" si="78"/>
        <v>9</v>
      </c>
      <c r="CE35" s="24">
        <f t="shared" si="79"/>
        <v>7</v>
      </c>
      <c r="CF35" s="60">
        <f t="shared" si="80"/>
        <v>3</v>
      </c>
    </row>
    <row r="36" spans="1:84" ht="15" customHeight="1" x14ac:dyDescent="0.25">
      <c r="A36" s="53" t="s">
        <v>56</v>
      </c>
      <c r="B36" s="75">
        <v>2936561</v>
      </c>
      <c r="C36" s="75">
        <v>1546167</v>
      </c>
      <c r="D36" s="75">
        <v>1320225</v>
      </c>
      <c r="E36" s="49">
        <f t="shared" si="5"/>
        <v>0.5265230315324626</v>
      </c>
      <c r="F36" s="49">
        <f t="shared" si="6"/>
        <v>0.44958201106668649</v>
      </c>
      <c r="G36" s="49">
        <f t="shared" si="7"/>
        <v>0.53941226461698188</v>
      </c>
      <c r="H36" s="49">
        <f t="shared" si="8"/>
        <v>0.46058773538301812</v>
      </c>
      <c r="I36" s="14">
        <v>10</v>
      </c>
      <c r="J36" s="17">
        <f t="shared" si="9"/>
        <v>0.53941226461698188</v>
      </c>
      <c r="K36" s="15">
        <f t="shared" si="10"/>
        <v>5.5</v>
      </c>
      <c r="L36" s="16">
        <f t="shared" si="11"/>
        <v>6</v>
      </c>
      <c r="M36" s="17">
        <f t="shared" si="12"/>
        <v>3.9412264616981885E-2</v>
      </c>
      <c r="N36" s="18">
        <f t="shared" si="13"/>
        <v>2.6274843077987926</v>
      </c>
      <c r="O36" s="14">
        <f t="shared" si="14"/>
        <v>2</v>
      </c>
      <c r="P36" s="14">
        <f t="shared" si="15"/>
        <v>2</v>
      </c>
      <c r="Q36" s="16">
        <f t="shared" si="16"/>
        <v>8</v>
      </c>
      <c r="R36" s="14">
        <f t="shared" si="17"/>
        <v>2</v>
      </c>
      <c r="S36" s="14">
        <f t="shared" si="18"/>
        <v>8</v>
      </c>
      <c r="T36" s="14">
        <f t="shared" si="19"/>
        <v>2</v>
      </c>
      <c r="U36" s="67"/>
      <c r="V36" s="77">
        <f t="shared" si="20"/>
        <v>1460175.24</v>
      </c>
      <c r="W36" s="77">
        <f t="shared" si="21"/>
        <v>1406216.76</v>
      </c>
      <c r="X36" s="46">
        <f t="shared" si="22"/>
        <v>0.50941226461698186</v>
      </c>
      <c r="Y36" s="46">
        <f t="shared" si="23"/>
        <v>0.49058773538301814</v>
      </c>
      <c r="Z36" s="19">
        <f t="shared" si="24"/>
        <v>0.50941226461698186</v>
      </c>
      <c r="AA36" s="19">
        <f t="shared" si="25"/>
        <v>9.412264616981858E-3</v>
      </c>
      <c r="AB36" s="20">
        <f t="shared" si="26"/>
        <v>0.62748430779879061</v>
      </c>
      <c r="AC36" s="21">
        <f t="shared" si="27"/>
        <v>0</v>
      </c>
      <c r="AD36" s="21">
        <f t="shared" si="28"/>
        <v>0</v>
      </c>
      <c r="AE36" s="21">
        <f t="shared" si="29"/>
        <v>6</v>
      </c>
      <c r="AF36" s="21">
        <f t="shared" si="30"/>
        <v>4</v>
      </c>
      <c r="AG36" s="21">
        <f t="shared" si="31"/>
        <v>6</v>
      </c>
      <c r="AH36" s="21">
        <f t="shared" si="32"/>
        <v>4</v>
      </c>
      <c r="AI36" s="47">
        <f t="shared" si="33"/>
        <v>2</v>
      </c>
      <c r="AJ36" s="79">
        <f t="shared" si="34"/>
        <v>1632158.76</v>
      </c>
      <c r="AK36" s="79">
        <f t="shared" si="35"/>
        <v>1234233.24</v>
      </c>
      <c r="AL36" s="48">
        <f t="shared" si="36"/>
        <v>0.56941226461698191</v>
      </c>
      <c r="AM36" s="48">
        <f t="shared" si="37"/>
        <v>0.43058773538301809</v>
      </c>
      <c r="AN36" s="22">
        <f t="shared" si="38"/>
        <v>0.56941226461698191</v>
      </c>
      <c r="AO36" s="22">
        <f t="shared" si="39"/>
        <v>6.9412264616981911E-2</v>
      </c>
      <c r="AP36" s="23">
        <f t="shared" si="40"/>
        <v>4.6274843077987944</v>
      </c>
      <c r="AQ36" s="24">
        <f t="shared" si="41"/>
        <v>4</v>
      </c>
      <c r="AR36" s="24">
        <f t="shared" si="42"/>
        <v>4</v>
      </c>
      <c r="AS36" s="24">
        <f t="shared" si="43"/>
        <v>10</v>
      </c>
      <c r="AT36" s="24">
        <f t="shared" si="44"/>
        <v>0</v>
      </c>
      <c r="AU36" s="24">
        <f t="shared" si="45"/>
        <v>10</v>
      </c>
      <c r="AV36" s="24">
        <f t="shared" si="46"/>
        <v>0</v>
      </c>
      <c r="AW36" s="60">
        <f t="shared" si="47"/>
        <v>2</v>
      </c>
      <c r="AX36" s="25">
        <f t="shared" si="48"/>
        <v>4</v>
      </c>
      <c r="AY36" s="26">
        <f t="shared" si="49"/>
        <v>0.4</v>
      </c>
      <c r="AZ36" s="80">
        <f t="shared" si="50"/>
        <v>0.06</v>
      </c>
      <c r="BA36" s="80">
        <f t="shared" si="51"/>
        <v>0.56000000000000005</v>
      </c>
      <c r="BB36" s="80">
        <f t="shared" si="52"/>
        <v>0.43999999999999995</v>
      </c>
      <c r="BC36" s="95"/>
      <c r="BD36" s="79">
        <f t="shared" si="53"/>
        <v>1489699.0776</v>
      </c>
      <c r="BE36" s="79">
        <f t="shared" si="54"/>
        <v>1376692.9224</v>
      </c>
      <c r="BF36" s="48">
        <f t="shared" si="55"/>
        <v>0.51971226461698183</v>
      </c>
      <c r="BG36" s="48">
        <f t="shared" si="56"/>
        <v>0.46078473538301812</v>
      </c>
      <c r="BH36" s="22">
        <f t="shared" si="57"/>
        <v>0.51971226461698183</v>
      </c>
      <c r="BI36" s="22">
        <f t="shared" si="58"/>
        <v>1.9712264616981834E-2</v>
      </c>
      <c r="BJ36" s="23">
        <f t="shared" si="59"/>
        <v>1.3141509744654556</v>
      </c>
      <c r="BK36" s="24">
        <f t="shared" si="60"/>
        <v>1</v>
      </c>
      <c r="BL36" s="24">
        <f t="shared" si="61"/>
        <v>1</v>
      </c>
      <c r="BM36" s="24">
        <f t="shared" si="62"/>
        <v>7</v>
      </c>
      <c r="BN36" s="24">
        <f t="shared" si="63"/>
        <v>3</v>
      </c>
      <c r="BO36" s="24">
        <f t="shared" si="64"/>
        <v>7</v>
      </c>
      <c r="BP36" s="24">
        <f t="shared" si="65"/>
        <v>3</v>
      </c>
      <c r="BQ36" s="60">
        <f t="shared" si="66"/>
        <v>1</v>
      </c>
      <c r="BS36" s="79">
        <f t="shared" si="67"/>
        <v>1433546.45832</v>
      </c>
      <c r="BT36" s="79">
        <f t="shared" si="68"/>
        <v>1432845.54168</v>
      </c>
      <c r="BU36" s="48">
        <f t="shared" si="69"/>
        <v>0.50012226461698195</v>
      </c>
      <c r="BV36" s="94">
        <f t="shared" si="70"/>
        <v>0.49987773538301811</v>
      </c>
      <c r="BW36" s="22">
        <f t="shared" si="71"/>
        <v>0.50012226461698195</v>
      </c>
      <c r="BX36" s="22">
        <f t="shared" si="72"/>
        <v>1.2226461698194857E-4</v>
      </c>
      <c r="BY36" s="23">
        <f t="shared" si="73"/>
        <v>8.1509744654632392E-3</v>
      </c>
      <c r="BZ36" s="24">
        <f t="shared" si="74"/>
        <v>0</v>
      </c>
      <c r="CA36" s="24">
        <f t="shared" si="75"/>
        <v>0</v>
      </c>
      <c r="CB36" s="24">
        <f t="shared" si="76"/>
        <v>6</v>
      </c>
      <c r="CC36" s="24">
        <f t="shared" si="77"/>
        <v>4</v>
      </c>
      <c r="CD36" s="24">
        <f t="shared" si="78"/>
        <v>6</v>
      </c>
      <c r="CE36" s="24">
        <f t="shared" si="79"/>
        <v>4</v>
      </c>
      <c r="CF36" s="60">
        <f t="shared" si="80"/>
        <v>2</v>
      </c>
    </row>
    <row r="37" spans="1:84" ht="15" customHeight="1" x14ac:dyDescent="0.25">
      <c r="A37" s="53" t="s">
        <v>74</v>
      </c>
      <c r="B37" s="75">
        <v>1285584</v>
      </c>
      <c r="C37" s="75">
        <v>562949</v>
      </c>
      <c r="D37" s="75">
        <v>710746</v>
      </c>
      <c r="E37" s="49">
        <f t="shared" si="5"/>
        <v>0.43789359543989348</v>
      </c>
      <c r="F37" s="49">
        <f t="shared" si="6"/>
        <v>0.55285846743581124</v>
      </c>
      <c r="G37" s="49">
        <f t="shared" si="7"/>
        <v>0.44198100801212226</v>
      </c>
      <c r="H37" s="49">
        <f t="shared" si="8"/>
        <v>0.55801899198787774</v>
      </c>
      <c r="I37" s="14">
        <v>6</v>
      </c>
      <c r="J37" s="17">
        <f t="shared" si="9"/>
        <v>0.55801899198787774</v>
      </c>
      <c r="K37" s="15">
        <f t="shared" si="10"/>
        <v>3.5</v>
      </c>
      <c r="L37" s="16">
        <f t="shared" si="11"/>
        <v>4</v>
      </c>
      <c r="M37" s="17">
        <f t="shared" si="12"/>
        <v>5.8018991987877744E-2</v>
      </c>
      <c r="N37" s="18">
        <f t="shared" si="13"/>
        <v>3.8679327991918497</v>
      </c>
      <c r="O37" s="14">
        <f t="shared" si="14"/>
        <v>3</v>
      </c>
      <c r="P37" s="14">
        <f t="shared" si="15"/>
        <v>2</v>
      </c>
      <c r="Q37" s="16">
        <f t="shared" si="16"/>
        <v>6</v>
      </c>
      <c r="R37" s="14">
        <f t="shared" si="17"/>
        <v>0</v>
      </c>
      <c r="S37" s="14">
        <f t="shared" si="18"/>
        <v>0</v>
      </c>
      <c r="T37" s="14">
        <f t="shared" si="19"/>
        <v>6</v>
      </c>
      <c r="U37" s="67"/>
      <c r="V37" s="77">
        <f t="shared" si="20"/>
        <v>524738.15</v>
      </c>
      <c r="W37" s="77">
        <f t="shared" si="21"/>
        <v>748956.85</v>
      </c>
      <c r="X37" s="46">
        <f t="shared" si="22"/>
        <v>0.41198100801212223</v>
      </c>
      <c r="Y37" s="46">
        <f t="shared" si="23"/>
        <v>0.58801899198787777</v>
      </c>
      <c r="Z37" s="19">
        <f t="shared" si="24"/>
        <v>0.58801899198787777</v>
      </c>
      <c r="AA37" s="19">
        <f t="shared" si="25"/>
        <v>8.801899198787777E-2</v>
      </c>
      <c r="AB37" s="20">
        <f t="shared" si="26"/>
        <v>5.867932799191852</v>
      </c>
      <c r="AC37" s="21">
        <f t="shared" si="27"/>
        <v>5</v>
      </c>
      <c r="AD37" s="21">
        <f t="shared" si="28"/>
        <v>2</v>
      </c>
      <c r="AE37" s="21">
        <f t="shared" si="29"/>
        <v>6</v>
      </c>
      <c r="AF37" s="21">
        <f t="shared" si="30"/>
        <v>0</v>
      </c>
      <c r="AG37" s="21">
        <f t="shared" si="31"/>
        <v>0</v>
      </c>
      <c r="AH37" s="21">
        <f t="shared" si="32"/>
        <v>6</v>
      </c>
      <c r="AI37" s="47">
        <f t="shared" si="33"/>
        <v>0</v>
      </c>
      <c r="AJ37" s="79">
        <f t="shared" si="34"/>
        <v>601159.85</v>
      </c>
      <c r="AK37" s="79">
        <f t="shared" si="35"/>
        <v>672535.15</v>
      </c>
      <c r="AL37" s="48">
        <f t="shared" si="36"/>
        <v>0.47198100801212228</v>
      </c>
      <c r="AM37" s="48">
        <f t="shared" si="37"/>
        <v>0.52801899198787772</v>
      </c>
      <c r="AN37" s="22">
        <f t="shared" si="38"/>
        <v>0.52801899198787772</v>
      </c>
      <c r="AO37" s="22">
        <f t="shared" si="39"/>
        <v>2.8018991987877717E-2</v>
      </c>
      <c r="AP37" s="23">
        <f t="shared" si="40"/>
        <v>1.867932799191848</v>
      </c>
      <c r="AQ37" s="24">
        <f t="shared" si="41"/>
        <v>1</v>
      </c>
      <c r="AR37" s="24">
        <f t="shared" si="42"/>
        <v>1</v>
      </c>
      <c r="AS37" s="24">
        <f t="shared" si="43"/>
        <v>5</v>
      </c>
      <c r="AT37" s="24">
        <f t="shared" si="44"/>
        <v>1</v>
      </c>
      <c r="AU37" s="24">
        <f t="shared" si="45"/>
        <v>1</v>
      </c>
      <c r="AV37" s="24">
        <f t="shared" si="46"/>
        <v>5</v>
      </c>
      <c r="AW37" s="60">
        <f t="shared" si="47"/>
        <v>1</v>
      </c>
      <c r="AX37" s="25">
        <f t="shared" si="48"/>
        <v>1</v>
      </c>
      <c r="AY37" s="26">
        <f t="shared" si="49"/>
        <v>0.16666666666666666</v>
      </c>
      <c r="AZ37" s="80">
        <f t="shared" si="50"/>
        <v>0.03</v>
      </c>
      <c r="BA37" s="80">
        <f t="shared" si="51"/>
        <v>0.53</v>
      </c>
      <c r="BB37" s="80">
        <f t="shared" si="52"/>
        <v>0.47</v>
      </c>
      <c r="BC37" s="104"/>
      <c r="BD37" s="79">
        <f t="shared" si="53"/>
        <v>537857.20849999995</v>
      </c>
      <c r="BE37" s="79">
        <f t="shared" si="54"/>
        <v>735837.79150000005</v>
      </c>
      <c r="BF37" s="48">
        <f t="shared" si="55"/>
        <v>0.42228100801212226</v>
      </c>
      <c r="BG37" s="48">
        <f t="shared" si="56"/>
        <v>0.55821599198787775</v>
      </c>
      <c r="BH37" s="22">
        <f t="shared" si="57"/>
        <v>0.55821599198787775</v>
      </c>
      <c r="BI37" s="22">
        <f t="shared" si="58"/>
        <v>5.8215991987877747E-2</v>
      </c>
      <c r="BJ37" s="23">
        <f t="shared" si="59"/>
        <v>3.8810661325251834</v>
      </c>
      <c r="BK37" s="24">
        <f t="shared" si="60"/>
        <v>3</v>
      </c>
      <c r="BL37" s="24">
        <f t="shared" si="61"/>
        <v>2</v>
      </c>
      <c r="BM37" s="24">
        <f t="shared" si="62"/>
        <v>6</v>
      </c>
      <c r="BN37" s="24">
        <f t="shared" si="63"/>
        <v>0</v>
      </c>
      <c r="BO37" s="24">
        <f t="shared" si="64"/>
        <v>0</v>
      </c>
      <c r="BP37" s="24">
        <f t="shared" si="65"/>
        <v>6</v>
      </c>
      <c r="BQ37" s="60">
        <f t="shared" si="66"/>
        <v>0</v>
      </c>
      <c r="BS37" s="79">
        <f t="shared" si="67"/>
        <v>512905.52344999998</v>
      </c>
      <c r="BT37" s="79">
        <f t="shared" si="68"/>
        <v>760789.47655000002</v>
      </c>
      <c r="BU37" s="48">
        <f t="shared" si="69"/>
        <v>0.40269100801212221</v>
      </c>
      <c r="BV37" s="94">
        <f t="shared" si="70"/>
        <v>0.59730899198787779</v>
      </c>
      <c r="BW37" s="22">
        <f t="shared" si="71"/>
        <v>0.59730899198787779</v>
      </c>
      <c r="BX37" s="22">
        <f t="shared" si="72"/>
        <v>9.7308991987877791E-2</v>
      </c>
      <c r="BY37" s="23">
        <f t="shared" si="73"/>
        <v>6.4872661325251864</v>
      </c>
      <c r="BZ37" s="24">
        <f t="shared" si="74"/>
        <v>6</v>
      </c>
      <c r="CA37" s="24">
        <f t="shared" si="75"/>
        <v>2</v>
      </c>
      <c r="CB37" s="24">
        <f t="shared" si="76"/>
        <v>6</v>
      </c>
      <c r="CC37" s="24">
        <f t="shared" si="77"/>
        <v>0</v>
      </c>
      <c r="CD37" s="24">
        <f t="shared" si="78"/>
        <v>0</v>
      </c>
      <c r="CE37" s="24">
        <f t="shared" si="79"/>
        <v>6</v>
      </c>
      <c r="CF37" s="60">
        <f t="shared" si="80"/>
        <v>0</v>
      </c>
    </row>
    <row r="38" spans="1:84" ht="15" customHeight="1" x14ac:dyDescent="0.25">
      <c r="A38" s="53" t="s">
        <v>76</v>
      </c>
      <c r="B38" s="75">
        <v>2763689</v>
      </c>
      <c r="C38" s="75">
        <v>1223796</v>
      </c>
      <c r="D38" s="75">
        <v>1482440</v>
      </c>
      <c r="E38" s="49">
        <f t="shared" si="5"/>
        <v>0.44281248722269401</v>
      </c>
      <c r="F38" s="49">
        <f t="shared" si="6"/>
        <v>0.53639899424283988</v>
      </c>
      <c r="G38" s="49">
        <f t="shared" si="7"/>
        <v>0.45221333246620027</v>
      </c>
      <c r="H38" s="49">
        <f t="shared" si="8"/>
        <v>0.54778666753379968</v>
      </c>
      <c r="I38" s="14">
        <v>10</v>
      </c>
      <c r="J38" s="17">
        <f t="shared" si="9"/>
        <v>0.54778666753379968</v>
      </c>
      <c r="K38" s="15">
        <f t="shared" si="10"/>
        <v>5.5</v>
      </c>
      <c r="L38" s="16">
        <f t="shared" si="11"/>
        <v>6</v>
      </c>
      <c r="M38" s="17">
        <f t="shared" si="12"/>
        <v>4.7786667533799676E-2</v>
      </c>
      <c r="N38" s="18">
        <f t="shared" si="13"/>
        <v>3.1857778355866451</v>
      </c>
      <c r="O38" s="14">
        <f t="shared" si="14"/>
        <v>3</v>
      </c>
      <c r="P38" s="14">
        <f t="shared" si="15"/>
        <v>3</v>
      </c>
      <c r="Q38" s="16">
        <f t="shared" si="16"/>
        <v>9</v>
      </c>
      <c r="R38" s="14">
        <f t="shared" si="17"/>
        <v>1</v>
      </c>
      <c r="S38" s="14">
        <f t="shared" si="18"/>
        <v>1</v>
      </c>
      <c r="T38" s="14">
        <f t="shared" si="19"/>
        <v>9</v>
      </c>
      <c r="U38" s="67"/>
      <c r="V38" s="77">
        <f t="shared" si="20"/>
        <v>1142608.92</v>
      </c>
      <c r="W38" s="77">
        <f t="shared" si="21"/>
        <v>1563627.08</v>
      </c>
      <c r="X38" s="46">
        <f t="shared" si="22"/>
        <v>0.4222133324662003</v>
      </c>
      <c r="Y38" s="46">
        <f t="shared" si="23"/>
        <v>0.5777866675337997</v>
      </c>
      <c r="Z38" s="19">
        <f t="shared" si="24"/>
        <v>0.5777866675337997</v>
      </c>
      <c r="AA38" s="19">
        <f t="shared" si="25"/>
        <v>7.7786667533799703E-2</v>
      </c>
      <c r="AB38" s="20">
        <f t="shared" si="26"/>
        <v>5.1857778355866468</v>
      </c>
      <c r="AC38" s="21">
        <f t="shared" si="27"/>
        <v>5</v>
      </c>
      <c r="AD38" s="21">
        <f t="shared" si="28"/>
        <v>4</v>
      </c>
      <c r="AE38" s="21">
        <f t="shared" si="29"/>
        <v>10</v>
      </c>
      <c r="AF38" s="21">
        <f t="shared" si="30"/>
        <v>0</v>
      </c>
      <c r="AG38" s="21">
        <f t="shared" si="31"/>
        <v>0</v>
      </c>
      <c r="AH38" s="21">
        <f t="shared" si="32"/>
        <v>10</v>
      </c>
      <c r="AI38" s="47">
        <f t="shared" si="33"/>
        <v>1</v>
      </c>
      <c r="AJ38" s="79">
        <f t="shared" si="34"/>
        <v>1304983.08</v>
      </c>
      <c r="AK38" s="79">
        <f t="shared" si="35"/>
        <v>1401252.92</v>
      </c>
      <c r="AL38" s="48">
        <f t="shared" si="36"/>
        <v>0.48221333246620024</v>
      </c>
      <c r="AM38" s="48">
        <f t="shared" si="37"/>
        <v>0.51778666753379965</v>
      </c>
      <c r="AN38" s="22">
        <f t="shared" si="38"/>
        <v>0.51778666753379965</v>
      </c>
      <c r="AO38" s="22">
        <f t="shared" si="39"/>
        <v>1.7786667533799649E-2</v>
      </c>
      <c r="AP38" s="23">
        <f t="shared" si="40"/>
        <v>1.1857778355866433</v>
      </c>
      <c r="AQ38" s="24">
        <f t="shared" si="41"/>
        <v>1</v>
      </c>
      <c r="AR38" s="24">
        <f t="shared" si="42"/>
        <v>1</v>
      </c>
      <c r="AS38" s="24">
        <f t="shared" si="43"/>
        <v>7</v>
      </c>
      <c r="AT38" s="24">
        <f t="shared" si="44"/>
        <v>3</v>
      </c>
      <c r="AU38" s="24">
        <f t="shared" si="45"/>
        <v>3</v>
      </c>
      <c r="AV38" s="24">
        <f t="shared" si="46"/>
        <v>7</v>
      </c>
      <c r="AW38" s="60">
        <f t="shared" si="47"/>
        <v>2</v>
      </c>
      <c r="AX38" s="25">
        <f t="shared" si="48"/>
        <v>3</v>
      </c>
      <c r="AY38" s="26">
        <f t="shared" si="49"/>
        <v>0.3</v>
      </c>
      <c r="AZ38" s="80">
        <f t="shared" si="50"/>
        <v>0.06</v>
      </c>
      <c r="BA38" s="80">
        <f t="shared" si="51"/>
        <v>0.56000000000000005</v>
      </c>
      <c r="BB38" s="80">
        <f t="shared" si="52"/>
        <v>0.43999999999999995</v>
      </c>
      <c r="BC38" s="95"/>
      <c r="BD38" s="79">
        <f t="shared" si="53"/>
        <v>1170483.1507999999</v>
      </c>
      <c r="BE38" s="79">
        <f t="shared" si="54"/>
        <v>1535752.8492000001</v>
      </c>
      <c r="BF38" s="48">
        <f t="shared" si="55"/>
        <v>0.43251333246620027</v>
      </c>
      <c r="BG38" s="48">
        <f t="shared" si="56"/>
        <v>0.54798366753379968</v>
      </c>
      <c r="BH38" s="22">
        <f t="shared" si="57"/>
        <v>0.54798366753379968</v>
      </c>
      <c r="BI38" s="22">
        <f t="shared" si="58"/>
        <v>4.7983667533799679E-2</v>
      </c>
      <c r="BJ38" s="23">
        <f t="shared" si="59"/>
        <v>3.1989111689199787</v>
      </c>
      <c r="BK38" s="24">
        <f t="shared" si="60"/>
        <v>3</v>
      </c>
      <c r="BL38" s="24">
        <f t="shared" si="61"/>
        <v>3</v>
      </c>
      <c r="BM38" s="24">
        <f t="shared" si="62"/>
        <v>9</v>
      </c>
      <c r="BN38" s="24">
        <f t="shared" si="63"/>
        <v>1</v>
      </c>
      <c r="BO38" s="24">
        <f t="shared" si="64"/>
        <v>1</v>
      </c>
      <c r="BP38" s="24">
        <f t="shared" si="65"/>
        <v>9</v>
      </c>
      <c r="BQ38" s="60">
        <f t="shared" si="66"/>
        <v>0</v>
      </c>
      <c r="BS38" s="79">
        <f t="shared" si="67"/>
        <v>1117467.98756</v>
      </c>
      <c r="BT38" s="79">
        <f t="shared" si="68"/>
        <v>1588768.01244</v>
      </c>
      <c r="BU38" s="48">
        <f t="shared" si="69"/>
        <v>0.41292333246620028</v>
      </c>
      <c r="BV38" s="94">
        <f t="shared" si="70"/>
        <v>0.58707666753379972</v>
      </c>
      <c r="BW38" s="22">
        <f t="shared" si="71"/>
        <v>0.58707666753379972</v>
      </c>
      <c r="BX38" s="22">
        <f t="shared" si="72"/>
        <v>8.7076667533799723E-2</v>
      </c>
      <c r="BY38" s="23">
        <f t="shared" si="73"/>
        <v>5.8051111689199821</v>
      </c>
      <c r="BZ38" s="24">
        <f t="shared" si="74"/>
        <v>5</v>
      </c>
      <c r="CA38" s="24">
        <f t="shared" si="75"/>
        <v>4</v>
      </c>
      <c r="CB38" s="24">
        <f t="shared" si="76"/>
        <v>10</v>
      </c>
      <c r="CC38" s="24">
        <f t="shared" si="77"/>
        <v>0</v>
      </c>
      <c r="CD38" s="24">
        <f t="shared" si="78"/>
        <v>0</v>
      </c>
      <c r="CE38" s="24">
        <f t="shared" si="79"/>
        <v>10</v>
      </c>
      <c r="CF38" s="60">
        <f t="shared" si="80"/>
        <v>1</v>
      </c>
    </row>
    <row r="39" spans="1:84" ht="15" customHeight="1" x14ac:dyDescent="0.25">
      <c r="A39" s="53" t="s">
        <v>66</v>
      </c>
      <c r="B39" s="75">
        <v>484484</v>
      </c>
      <c r="C39" s="75">
        <v>201839</v>
      </c>
      <c r="D39" s="75">
        <v>267928</v>
      </c>
      <c r="E39" s="49">
        <f t="shared" si="5"/>
        <v>0.41660612115157569</v>
      </c>
      <c r="F39" s="49">
        <f t="shared" si="6"/>
        <v>0.5530172307031811</v>
      </c>
      <c r="G39" s="49">
        <f t="shared" si="7"/>
        <v>0.42965768136118543</v>
      </c>
      <c r="H39" s="49">
        <f t="shared" si="8"/>
        <v>0.57034231863881457</v>
      </c>
      <c r="I39" s="14">
        <v>3</v>
      </c>
      <c r="J39" s="17">
        <f t="shared" si="9"/>
        <v>0.57034231863881457</v>
      </c>
      <c r="K39" s="15">
        <f t="shared" si="10"/>
        <v>2</v>
      </c>
      <c r="L39" s="16">
        <f t="shared" si="11"/>
        <v>2</v>
      </c>
      <c r="M39" s="17">
        <f t="shared" si="12"/>
        <v>7.0342318638814572E-2</v>
      </c>
      <c r="N39" s="18">
        <f t="shared" si="13"/>
        <v>4.6894879092543054</v>
      </c>
      <c r="O39" s="14">
        <f t="shared" si="14"/>
        <v>4</v>
      </c>
      <c r="P39" s="14">
        <f t="shared" si="15"/>
        <v>1</v>
      </c>
      <c r="Q39" s="16">
        <f t="shared" si="16"/>
        <v>3</v>
      </c>
      <c r="R39" s="14">
        <f t="shared" si="17"/>
        <v>0</v>
      </c>
      <c r="S39" s="14">
        <f t="shared" si="18"/>
        <v>0</v>
      </c>
      <c r="T39" s="14">
        <f t="shared" si="19"/>
        <v>3</v>
      </c>
      <c r="U39" s="67"/>
      <c r="V39" s="77">
        <f t="shared" si="20"/>
        <v>187745.99</v>
      </c>
      <c r="W39" s="77">
        <f t="shared" si="21"/>
        <v>282021.01</v>
      </c>
      <c r="X39" s="46">
        <f t="shared" si="22"/>
        <v>0.3996576813611854</v>
      </c>
      <c r="Y39" s="46">
        <f t="shared" si="23"/>
        <v>0.6003423186388146</v>
      </c>
      <c r="Z39" s="19">
        <f t="shared" si="24"/>
        <v>0.6003423186388146</v>
      </c>
      <c r="AA39" s="19">
        <f t="shared" si="25"/>
        <v>0.1003423186388146</v>
      </c>
      <c r="AB39" s="20">
        <f t="shared" si="26"/>
        <v>6.6894879092543071</v>
      </c>
      <c r="AC39" s="21">
        <f t="shared" si="27"/>
        <v>6</v>
      </c>
      <c r="AD39" s="21">
        <f t="shared" si="28"/>
        <v>1</v>
      </c>
      <c r="AE39" s="21">
        <f t="shared" si="29"/>
        <v>3</v>
      </c>
      <c r="AF39" s="21">
        <f t="shared" si="30"/>
        <v>0</v>
      </c>
      <c r="AG39" s="21">
        <f t="shared" si="31"/>
        <v>0</v>
      </c>
      <c r="AH39" s="21">
        <f t="shared" si="32"/>
        <v>3</v>
      </c>
      <c r="AI39" s="47">
        <f t="shared" si="33"/>
        <v>0</v>
      </c>
      <c r="AJ39" s="79">
        <f t="shared" si="34"/>
        <v>215932.01</v>
      </c>
      <c r="AK39" s="79">
        <f t="shared" si="35"/>
        <v>253834.99</v>
      </c>
      <c r="AL39" s="48">
        <f t="shared" si="36"/>
        <v>0.45965768136118546</v>
      </c>
      <c r="AM39" s="48">
        <f t="shared" si="37"/>
        <v>0.54034231863881454</v>
      </c>
      <c r="AN39" s="22">
        <f t="shared" si="38"/>
        <v>0.54034231863881454</v>
      </c>
      <c r="AO39" s="22">
        <f t="shared" si="39"/>
        <v>4.0342318638814545E-2</v>
      </c>
      <c r="AP39" s="23">
        <f t="shared" si="40"/>
        <v>2.6894879092543031</v>
      </c>
      <c r="AQ39" s="24">
        <f t="shared" si="41"/>
        <v>2</v>
      </c>
      <c r="AR39" s="24">
        <f t="shared" si="42"/>
        <v>1</v>
      </c>
      <c r="AS39" s="24">
        <f t="shared" si="43"/>
        <v>3</v>
      </c>
      <c r="AT39" s="24">
        <f t="shared" si="44"/>
        <v>0</v>
      </c>
      <c r="AU39" s="24">
        <f t="shared" si="45"/>
        <v>0</v>
      </c>
      <c r="AV39" s="24">
        <f t="shared" si="46"/>
        <v>3</v>
      </c>
      <c r="AW39" s="60">
        <f t="shared" si="47"/>
        <v>0</v>
      </c>
      <c r="AX39" s="25">
        <f t="shared" si="48"/>
        <v>0</v>
      </c>
      <c r="AY39" s="26">
        <f t="shared" si="49"/>
        <v>0</v>
      </c>
      <c r="AZ39" s="80">
        <f t="shared" si="50"/>
        <v>1.4999999999999999E-2</v>
      </c>
      <c r="BA39" s="80">
        <f t="shared" si="51"/>
        <v>0.51500000000000001</v>
      </c>
      <c r="BB39" s="80">
        <f t="shared" si="52"/>
        <v>0.48499999999999999</v>
      </c>
      <c r="BC39" s="95"/>
      <c r="BD39" s="79">
        <f t="shared" si="53"/>
        <v>192584.5901</v>
      </c>
      <c r="BE39" s="79">
        <f t="shared" si="54"/>
        <v>277182.40989999997</v>
      </c>
      <c r="BF39" s="48">
        <f t="shared" si="55"/>
        <v>0.40995768136118543</v>
      </c>
      <c r="BG39" s="48">
        <f t="shared" si="56"/>
        <v>0.57053931863881457</v>
      </c>
      <c r="BH39" s="22">
        <f t="shared" si="57"/>
        <v>0.57053931863881457</v>
      </c>
      <c r="BI39" s="22">
        <f t="shared" si="58"/>
        <v>7.0539318638814574E-2</v>
      </c>
      <c r="BJ39" s="23">
        <f t="shared" si="59"/>
        <v>4.7026212425876386</v>
      </c>
      <c r="BK39" s="24">
        <f t="shared" si="60"/>
        <v>4</v>
      </c>
      <c r="BL39" s="24">
        <f t="shared" si="61"/>
        <v>1</v>
      </c>
      <c r="BM39" s="24">
        <f t="shared" si="62"/>
        <v>3</v>
      </c>
      <c r="BN39" s="24">
        <f t="shared" si="63"/>
        <v>0</v>
      </c>
      <c r="BO39" s="24">
        <f t="shared" si="64"/>
        <v>0</v>
      </c>
      <c r="BP39" s="24">
        <f t="shared" si="65"/>
        <v>3</v>
      </c>
      <c r="BQ39" s="60">
        <f t="shared" si="66"/>
        <v>0</v>
      </c>
      <c r="BS39" s="79">
        <f t="shared" si="67"/>
        <v>183381.85457</v>
      </c>
      <c r="BT39" s="79">
        <f t="shared" si="68"/>
        <v>286385.14542999998</v>
      </c>
      <c r="BU39" s="48">
        <f t="shared" si="69"/>
        <v>0.39036768136118544</v>
      </c>
      <c r="BV39" s="94">
        <f t="shared" si="70"/>
        <v>0.60963231863881451</v>
      </c>
      <c r="BW39" s="22">
        <f t="shared" si="71"/>
        <v>0.60963231863881451</v>
      </c>
      <c r="BX39" s="22">
        <f t="shared" si="72"/>
        <v>0.10963231863881451</v>
      </c>
      <c r="BY39" s="23">
        <f t="shared" si="73"/>
        <v>7.3088212425876344</v>
      </c>
      <c r="BZ39" s="24">
        <f t="shared" si="74"/>
        <v>7</v>
      </c>
      <c r="CA39" s="24">
        <f t="shared" si="75"/>
        <v>1</v>
      </c>
      <c r="CB39" s="24">
        <f t="shared" si="76"/>
        <v>3</v>
      </c>
      <c r="CC39" s="24">
        <f t="shared" si="77"/>
        <v>0</v>
      </c>
      <c r="CD39" s="24">
        <f t="shared" si="78"/>
        <v>0</v>
      </c>
      <c r="CE39" s="24">
        <f t="shared" si="79"/>
        <v>3</v>
      </c>
      <c r="CF39" s="60">
        <f t="shared" si="80"/>
        <v>0</v>
      </c>
    </row>
    <row r="40" spans="1:84" ht="15" customHeight="1" x14ac:dyDescent="0.25">
      <c r="A40" s="53" t="s">
        <v>67</v>
      </c>
      <c r="B40" s="75">
        <v>794379</v>
      </c>
      <c r="C40" s="75">
        <v>302081</v>
      </c>
      <c r="D40" s="75">
        <v>475064</v>
      </c>
      <c r="E40" s="49">
        <f t="shared" si="5"/>
        <v>0.38027314417928976</v>
      </c>
      <c r="F40" s="49">
        <f t="shared" si="6"/>
        <v>0.59803192179048037</v>
      </c>
      <c r="G40" s="49">
        <f t="shared" si="7"/>
        <v>0.38870609731774641</v>
      </c>
      <c r="H40" s="49">
        <f t="shared" si="8"/>
        <v>0.6112939026822537</v>
      </c>
      <c r="I40" s="14">
        <v>5</v>
      </c>
      <c r="J40" s="17">
        <f t="shared" si="9"/>
        <v>0.6112939026822537</v>
      </c>
      <c r="K40" s="15">
        <f t="shared" si="10"/>
        <v>3</v>
      </c>
      <c r="L40" s="16">
        <f t="shared" si="11"/>
        <v>3</v>
      </c>
      <c r="M40" s="17">
        <f t="shared" si="12"/>
        <v>0.1112939026822537</v>
      </c>
      <c r="N40" s="18">
        <f t="shared" si="13"/>
        <v>7.4195935121502465</v>
      </c>
      <c r="O40" s="14">
        <f t="shared" si="14"/>
        <v>7</v>
      </c>
      <c r="P40" s="14">
        <f t="shared" si="15"/>
        <v>2</v>
      </c>
      <c r="Q40" s="16">
        <f t="shared" si="16"/>
        <v>5</v>
      </c>
      <c r="R40" s="14">
        <f t="shared" si="17"/>
        <v>0</v>
      </c>
      <c r="S40" s="14">
        <f t="shared" si="18"/>
        <v>0</v>
      </c>
      <c r="T40" s="14">
        <f t="shared" si="19"/>
        <v>5</v>
      </c>
      <c r="U40" s="67"/>
      <c r="V40" s="77">
        <f t="shared" si="20"/>
        <v>278766.65000000002</v>
      </c>
      <c r="W40" s="77">
        <f t="shared" si="21"/>
        <v>498378.35</v>
      </c>
      <c r="X40" s="46">
        <f t="shared" si="22"/>
        <v>0.35870609731774639</v>
      </c>
      <c r="Y40" s="46">
        <f t="shared" si="23"/>
        <v>0.64129390268225372</v>
      </c>
      <c r="Z40" s="19">
        <f t="shared" si="24"/>
        <v>0.64129390268225372</v>
      </c>
      <c r="AA40" s="19">
        <f t="shared" si="25"/>
        <v>0.14129390268225372</v>
      </c>
      <c r="AB40" s="20">
        <f t="shared" si="26"/>
        <v>9.4195935121502483</v>
      </c>
      <c r="AC40" s="21">
        <f t="shared" si="27"/>
        <v>9</v>
      </c>
      <c r="AD40" s="21">
        <f t="shared" si="28"/>
        <v>2</v>
      </c>
      <c r="AE40" s="21">
        <f t="shared" si="29"/>
        <v>5</v>
      </c>
      <c r="AF40" s="21">
        <f t="shared" si="30"/>
        <v>0</v>
      </c>
      <c r="AG40" s="21">
        <f t="shared" si="31"/>
        <v>0</v>
      </c>
      <c r="AH40" s="21">
        <f t="shared" si="32"/>
        <v>5</v>
      </c>
      <c r="AI40" s="47">
        <f t="shared" si="33"/>
        <v>0</v>
      </c>
      <c r="AJ40" s="79">
        <f t="shared" si="34"/>
        <v>325395.34999999998</v>
      </c>
      <c r="AK40" s="79">
        <f t="shared" si="35"/>
        <v>451749.65</v>
      </c>
      <c r="AL40" s="48">
        <f t="shared" si="36"/>
        <v>0.41870609731774644</v>
      </c>
      <c r="AM40" s="48">
        <f t="shared" si="37"/>
        <v>0.58129390268225367</v>
      </c>
      <c r="AN40" s="22">
        <f t="shared" si="38"/>
        <v>0.58129390268225367</v>
      </c>
      <c r="AO40" s="22">
        <f t="shared" si="39"/>
        <v>8.1293902682253671E-2</v>
      </c>
      <c r="AP40" s="23">
        <f t="shared" si="40"/>
        <v>5.4195935121502448</v>
      </c>
      <c r="AQ40" s="24">
        <f t="shared" si="41"/>
        <v>5</v>
      </c>
      <c r="AR40" s="24">
        <f t="shared" si="42"/>
        <v>2</v>
      </c>
      <c r="AS40" s="24">
        <f t="shared" si="43"/>
        <v>5</v>
      </c>
      <c r="AT40" s="24">
        <f t="shared" si="44"/>
        <v>0</v>
      </c>
      <c r="AU40" s="24">
        <f t="shared" si="45"/>
        <v>0</v>
      </c>
      <c r="AV40" s="24">
        <f t="shared" si="46"/>
        <v>5</v>
      </c>
      <c r="AW40" s="60">
        <f t="shared" si="47"/>
        <v>0</v>
      </c>
      <c r="AX40" s="25">
        <f t="shared" si="48"/>
        <v>0</v>
      </c>
      <c r="AY40" s="26">
        <f t="shared" si="49"/>
        <v>0</v>
      </c>
      <c r="AZ40" s="80">
        <f t="shared" si="50"/>
        <v>0.03</v>
      </c>
      <c r="BA40" s="80">
        <f t="shared" si="51"/>
        <v>0.53</v>
      </c>
      <c r="BB40" s="80">
        <f t="shared" si="52"/>
        <v>0.47</v>
      </c>
      <c r="BC40" s="98"/>
      <c r="BD40" s="79">
        <f t="shared" si="53"/>
        <v>286771.24349999998</v>
      </c>
      <c r="BE40" s="79">
        <f t="shared" si="54"/>
        <v>490373.75650000002</v>
      </c>
      <c r="BF40" s="48">
        <f t="shared" si="55"/>
        <v>0.36900609731774642</v>
      </c>
      <c r="BG40" s="48">
        <f t="shared" si="56"/>
        <v>0.6114909026822537</v>
      </c>
      <c r="BH40" s="22">
        <f t="shared" si="57"/>
        <v>0.6114909026822537</v>
      </c>
      <c r="BI40" s="22">
        <f t="shared" si="58"/>
        <v>0.1114909026822537</v>
      </c>
      <c r="BJ40" s="23">
        <f t="shared" si="59"/>
        <v>7.4327268454835806</v>
      </c>
      <c r="BK40" s="24">
        <f t="shared" si="60"/>
        <v>7</v>
      </c>
      <c r="BL40" s="24">
        <f t="shared" si="61"/>
        <v>2</v>
      </c>
      <c r="BM40" s="24">
        <f t="shared" si="62"/>
        <v>5</v>
      </c>
      <c r="BN40" s="24">
        <f t="shared" si="63"/>
        <v>0</v>
      </c>
      <c r="BO40" s="24">
        <f t="shared" si="64"/>
        <v>0</v>
      </c>
      <c r="BP40" s="24">
        <f t="shared" si="65"/>
        <v>5</v>
      </c>
      <c r="BQ40" s="60">
        <f t="shared" si="66"/>
        <v>0</v>
      </c>
      <c r="BS40" s="79">
        <f t="shared" si="67"/>
        <v>271546.97295000002</v>
      </c>
      <c r="BT40" s="79">
        <f t="shared" si="68"/>
        <v>505598.02704999998</v>
      </c>
      <c r="BU40" s="48">
        <f t="shared" si="69"/>
        <v>0.34941609731774642</v>
      </c>
      <c r="BV40" s="94">
        <f t="shared" si="70"/>
        <v>0.65058390268225363</v>
      </c>
      <c r="BW40" s="22">
        <f t="shared" si="71"/>
        <v>0.65058390268225363</v>
      </c>
      <c r="BX40" s="22">
        <f t="shared" si="72"/>
        <v>0.15058390268225363</v>
      </c>
      <c r="BY40" s="23">
        <f t="shared" si="73"/>
        <v>10.038926845483576</v>
      </c>
      <c r="BZ40" s="24">
        <f t="shared" si="74"/>
        <v>10</v>
      </c>
      <c r="CA40" s="24">
        <f t="shared" si="75"/>
        <v>2</v>
      </c>
      <c r="CB40" s="24">
        <f t="shared" si="76"/>
        <v>5</v>
      </c>
      <c r="CC40" s="24">
        <f t="shared" si="77"/>
        <v>0</v>
      </c>
      <c r="CD40" s="24">
        <f t="shared" si="78"/>
        <v>0</v>
      </c>
      <c r="CE40" s="24">
        <f t="shared" si="79"/>
        <v>5</v>
      </c>
      <c r="CF40" s="60">
        <f t="shared" si="80"/>
        <v>0</v>
      </c>
    </row>
    <row r="41" spans="1:84" ht="15" customHeight="1" x14ac:dyDescent="0.25">
      <c r="A41" s="53" t="s">
        <v>45</v>
      </c>
      <c r="B41" s="75">
        <v>1014918</v>
      </c>
      <c r="C41" s="75">
        <v>531373</v>
      </c>
      <c r="D41" s="75">
        <v>463567</v>
      </c>
      <c r="E41" s="49">
        <f t="shared" si="5"/>
        <v>0.52356249470400562</v>
      </c>
      <c r="F41" s="49">
        <f t="shared" si="6"/>
        <v>0.45675315641263631</v>
      </c>
      <c r="G41" s="49">
        <f t="shared" si="7"/>
        <v>0.53407542163346533</v>
      </c>
      <c r="H41" s="49">
        <f t="shared" si="8"/>
        <v>0.46592457836653467</v>
      </c>
      <c r="I41" s="14">
        <v>6</v>
      </c>
      <c r="J41" s="17">
        <f t="shared" si="9"/>
        <v>0.53407542163346533</v>
      </c>
      <c r="K41" s="15">
        <f t="shared" si="10"/>
        <v>3.5</v>
      </c>
      <c r="L41" s="16">
        <f t="shared" si="11"/>
        <v>4</v>
      </c>
      <c r="M41" s="17">
        <f t="shared" si="12"/>
        <v>3.407542163346533E-2</v>
      </c>
      <c r="N41" s="18">
        <f t="shared" si="13"/>
        <v>2.2716947755643555</v>
      </c>
      <c r="O41" s="14">
        <f t="shared" si="14"/>
        <v>2</v>
      </c>
      <c r="P41" s="14">
        <f t="shared" si="15"/>
        <v>2</v>
      </c>
      <c r="Q41" s="16">
        <f t="shared" si="16"/>
        <v>6</v>
      </c>
      <c r="R41" s="14">
        <f t="shared" si="17"/>
        <v>0</v>
      </c>
      <c r="S41" s="14">
        <f t="shared" si="18"/>
        <v>6</v>
      </c>
      <c r="T41" s="14">
        <f t="shared" si="19"/>
        <v>0</v>
      </c>
      <c r="U41" s="67"/>
      <c r="V41" s="77">
        <f t="shared" si="20"/>
        <v>501524.8</v>
      </c>
      <c r="W41" s="77">
        <f t="shared" si="21"/>
        <v>493415.2</v>
      </c>
      <c r="X41" s="46">
        <f t="shared" si="22"/>
        <v>0.5040754216334653</v>
      </c>
      <c r="Y41" s="46">
        <f t="shared" si="23"/>
        <v>0.4959245783665347</v>
      </c>
      <c r="Z41" s="19">
        <f t="shared" si="24"/>
        <v>0.5040754216334653</v>
      </c>
      <c r="AA41" s="19">
        <f t="shared" si="25"/>
        <v>4.0754216334653037E-3</v>
      </c>
      <c r="AB41" s="20">
        <f t="shared" si="26"/>
        <v>0.27169477556435362</v>
      </c>
      <c r="AC41" s="21">
        <f t="shared" si="27"/>
        <v>0</v>
      </c>
      <c r="AD41" s="21">
        <f t="shared" si="28"/>
        <v>0</v>
      </c>
      <c r="AE41" s="21">
        <f t="shared" si="29"/>
        <v>4</v>
      </c>
      <c r="AF41" s="21">
        <f t="shared" si="30"/>
        <v>2</v>
      </c>
      <c r="AG41" s="21">
        <f t="shared" si="31"/>
        <v>4</v>
      </c>
      <c r="AH41" s="21">
        <f t="shared" si="32"/>
        <v>2</v>
      </c>
      <c r="AI41" s="47">
        <f t="shared" si="33"/>
        <v>2</v>
      </c>
      <c r="AJ41" s="79">
        <f t="shared" si="34"/>
        <v>561221.19999999995</v>
      </c>
      <c r="AK41" s="79">
        <f t="shared" si="35"/>
        <v>433718.8</v>
      </c>
      <c r="AL41" s="48">
        <f t="shared" si="36"/>
        <v>0.56407542163346536</v>
      </c>
      <c r="AM41" s="48">
        <f t="shared" si="37"/>
        <v>0.43592457836653464</v>
      </c>
      <c r="AN41" s="22">
        <f t="shared" si="38"/>
        <v>0.56407542163346536</v>
      </c>
      <c r="AO41" s="22">
        <f t="shared" si="39"/>
        <v>6.4075421633465357E-2</v>
      </c>
      <c r="AP41" s="23">
        <f t="shared" si="40"/>
        <v>4.2716947755643577</v>
      </c>
      <c r="AQ41" s="24">
        <f t="shared" si="41"/>
        <v>4</v>
      </c>
      <c r="AR41" s="24">
        <f t="shared" si="42"/>
        <v>2</v>
      </c>
      <c r="AS41" s="24">
        <f t="shared" si="43"/>
        <v>6</v>
      </c>
      <c r="AT41" s="24">
        <f t="shared" si="44"/>
        <v>0</v>
      </c>
      <c r="AU41" s="24">
        <f t="shared" si="45"/>
        <v>6</v>
      </c>
      <c r="AV41" s="24">
        <f t="shared" si="46"/>
        <v>0</v>
      </c>
      <c r="AW41" s="60">
        <f t="shared" si="47"/>
        <v>0</v>
      </c>
      <c r="AX41" s="25">
        <f t="shared" si="48"/>
        <v>2</v>
      </c>
      <c r="AY41" s="26">
        <f t="shared" si="49"/>
        <v>0.33333333333333331</v>
      </c>
      <c r="AZ41" s="80">
        <f t="shared" si="50"/>
        <v>0.03</v>
      </c>
      <c r="BA41" s="80">
        <f t="shared" si="51"/>
        <v>0.53</v>
      </c>
      <c r="BB41" s="80">
        <f t="shared" si="52"/>
        <v>0.47</v>
      </c>
      <c r="BC41" s="98"/>
      <c r="BD41" s="79">
        <f t="shared" si="53"/>
        <v>511772.68200000003</v>
      </c>
      <c r="BE41" s="79">
        <f t="shared" si="54"/>
        <v>483167.31799999997</v>
      </c>
      <c r="BF41" s="48">
        <f t="shared" si="55"/>
        <v>0.51437542163346528</v>
      </c>
      <c r="BG41" s="48">
        <f t="shared" si="56"/>
        <v>0.46612157836653467</v>
      </c>
      <c r="BH41" s="22">
        <f t="shared" si="57"/>
        <v>0.51437542163346528</v>
      </c>
      <c r="BI41" s="22">
        <f t="shared" si="58"/>
        <v>1.437542163346528E-2</v>
      </c>
      <c r="BJ41" s="23">
        <f t="shared" si="59"/>
        <v>0.95836144223101871</v>
      </c>
      <c r="BK41" s="24">
        <f t="shared" si="60"/>
        <v>0</v>
      </c>
      <c r="BL41" s="24">
        <f t="shared" si="61"/>
        <v>0</v>
      </c>
      <c r="BM41" s="24">
        <f t="shared" si="62"/>
        <v>4</v>
      </c>
      <c r="BN41" s="24">
        <f t="shared" si="63"/>
        <v>2</v>
      </c>
      <c r="BO41" s="24">
        <f t="shared" si="64"/>
        <v>4</v>
      </c>
      <c r="BP41" s="24">
        <f t="shared" si="65"/>
        <v>2</v>
      </c>
      <c r="BQ41" s="60">
        <f t="shared" si="66"/>
        <v>2</v>
      </c>
      <c r="BS41" s="79">
        <f t="shared" si="67"/>
        <v>492281.80739999999</v>
      </c>
      <c r="BT41" s="79">
        <f t="shared" si="68"/>
        <v>502658.19260000001</v>
      </c>
      <c r="BU41" s="48">
        <f t="shared" si="69"/>
        <v>0.49478542163346534</v>
      </c>
      <c r="BV41" s="94">
        <f t="shared" si="70"/>
        <v>0.50521457836653472</v>
      </c>
      <c r="BW41" s="22">
        <f t="shared" si="71"/>
        <v>0.50521457836653472</v>
      </c>
      <c r="BX41" s="22">
        <f t="shared" si="72"/>
        <v>5.2145783665347167E-3</v>
      </c>
      <c r="BY41" s="23">
        <f t="shared" si="73"/>
        <v>0.34763855776898112</v>
      </c>
      <c r="BZ41" s="24">
        <f t="shared" si="74"/>
        <v>0</v>
      </c>
      <c r="CA41" s="24">
        <f t="shared" si="75"/>
        <v>0</v>
      </c>
      <c r="CB41" s="24">
        <f t="shared" si="76"/>
        <v>4</v>
      </c>
      <c r="CC41" s="24">
        <f t="shared" si="77"/>
        <v>2</v>
      </c>
      <c r="CD41" s="24">
        <f t="shared" si="78"/>
        <v>2</v>
      </c>
      <c r="CE41" s="24">
        <f t="shared" si="79"/>
        <v>4</v>
      </c>
      <c r="CF41" s="60">
        <f t="shared" si="80"/>
        <v>4</v>
      </c>
    </row>
    <row r="42" spans="1:84" ht="15" customHeight="1" x14ac:dyDescent="0.25">
      <c r="A42" s="53" t="s">
        <v>41</v>
      </c>
      <c r="B42" s="75">
        <v>710972</v>
      </c>
      <c r="C42" s="75">
        <v>369561</v>
      </c>
      <c r="D42" s="75">
        <v>329918</v>
      </c>
      <c r="E42" s="49">
        <f t="shared" si="5"/>
        <v>0.5197968415071198</v>
      </c>
      <c r="F42" s="49">
        <f t="shared" si="6"/>
        <v>0.46403796492688881</v>
      </c>
      <c r="G42" s="49">
        <f t="shared" si="7"/>
        <v>0.52833751978258103</v>
      </c>
      <c r="H42" s="49">
        <f t="shared" si="8"/>
        <v>0.47166248021741902</v>
      </c>
      <c r="I42" s="14">
        <v>4</v>
      </c>
      <c r="J42" s="17">
        <f t="shared" si="9"/>
        <v>0.52833751978258103</v>
      </c>
      <c r="K42" s="15">
        <f t="shared" si="10"/>
        <v>2.5</v>
      </c>
      <c r="L42" s="16">
        <f t="shared" si="11"/>
        <v>3</v>
      </c>
      <c r="M42" s="17">
        <f t="shared" si="12"/>
        <v>2.8337519782581033E-2</v>
      </c>
      <c r="N42" s="18">
        <f t="shared" si="13"/>
        <v>1.8891679855054022</v>
      </c>
      <c r="O42" s="14">
        <f t="shared" si="14"/>
        <v>1</v>
      </c>
      <c r="P42" s="14">
        <f t="shared" si="15"/>
        <v>1</v>
      </c>
      <c r="Q42" s="16">
        <f t="shared" si="16"/>
        <v>4</v>
      </c>
      <c r="R42" s="14">
        <f t="shared" si="17"/>
        <v>0</v>
      </c>
      <c r="S42" s="14">
        <f t="shared" si="18"/>
        <v>4</v>
      </c>
      <c r="T42" s="14">
        <f t="shared" si="19"/>
        <v>0</v>
      </c>
      <c r="U42" s="67"/>
      <c r="V42" s="77">
        <f t="shared" si="20"/>
        <v>348576.63</v>
      </c>
      <c r="W42" s="77">
        <f t="shared" si="21"/>
        <v>350902.37</v>
      </c>
      <c r="X42" s="46">
        <f t="shared" si="22"/>
        <v>0.49833751978258101</v>
      </c>
      <c r="Y42" s="46">
        <f t="shared" si="23"/>
        <v>0.50166248021741899</v>
      </c>
      <c r="Z42" s="19">
        <f t="shared" si="24"/>
        <v>0.50166248021741899</v>
      </c>
      <c r="AA42" s="19">
        <f t="shared" si="25"/>
        <v>1.6624802174189934E-3</v>
      </c>
      <c r="AB42" s="20">
        <f t="shared" si="26"/>
        <v>0.11083201449459956</v>
      </c>
      <c r="AC42" s="21">
        <f t="shared" si="27"/>
        <v>0</v>
      </c>
      <c r="AD42" s="21">
        <f t="shared" si="28"/>
        <v>0</v>
      </c>
      <c r="AE42" s="21">
        <f t="shared" si="29"/>
        <v>3</v>
      </c>
      <c r="AF42" s="21">
        <f t="shared" si="30"/>
        <v>1</v>
      </c>
      <c r="AG42" s="21">
        <f t="shared" si="31"/>
        <v>1</v>
      </c>
      <c r="AH42" s="21">
        <f t="shared" si="32"/>
        <v>3</v>
      </c>
      <c r="AI42" s="47">
        <f t="shared" si="33"/>
        <v>3</v>
      </c>
      <c r="AJ42" s="79">
        <f t="shared" si="34"/>
        <v>390545.37</v>
      </c>
      <c r="AK42" s="79">
        <f t="shared" si="35"/>
        <v>308933.63</v>
      </c>
      <c r="AL42" s="48">
        <f t="shared" si="36"/>
        <v>0.55833751978258106</v>
      </c>
      <c r="AM42" s="48">
        <f t="shared" si="37"/>
        <v>0.44166248021741905</v>
      </c>
      <c r="AN42" s="22">
        <f t="shared" si="38"/>
        <v>0.55833751978258106</v>
      </c>
      <c r="AO42" s="22">
        <f t="shared" si="39"/>
        <v>5.833751978258106E-2</v>
      </c>
      <c r="AP42" s="23">
        <f t="shared" si="40"/>
        <v>3.889167985505404</v>
      </c>
      <c r="AQ42" s="24">
        <f t="shared" si="41"/>
        <v>3</v>
      </c>
      <c r="AR42" s="24">
        <f t="shared" si="42"/>
        <v>1</v>
      </c>
      <c r="AS42" s="24">
        <f t="shared" si="43"/>
        <v>4</v>
      </c>
      <c r="AT42" s="24">
        <f t="shared" si="44"/>
        <v>0</v>
      </c>
      <c r="AU42" s="24">
        <f t="shared" si="45"/>
        <v>4</v>
      </c>
      <c r="AV42" s="24">
        <f t="shared" si="46"/>
        <v>0</v>
      </c>
      <c r="AW42" s="60">
        <f t="shared" si="47"/>
        <v>0</v>
      </c>
      <c r="AX42" s="25">
        <f t="shared" si="48"/>
        <v>3</v>
      </c>
      <c r="AY42" s="26">
        <f t="shared" si="49"/>
        <v>0.75</v>
      </c>
      <c r="AZ42" s="80">
        <f t="shared" si="50"/>
        <v>1.4999999999999999E-2</v>
      </c>
      <c r="BA42" s="80">
        <f t="shared" si="51"/>
        <v>0.51500000000000001</v>
      </c>
      <c r="BB42" s="80">
        <f t="shared" si="52"/>
        <v>0.48499999999999999</v>
      </c>
      <c r="BC42" s="104"/>
      <c r="BD42" s="79">
        <f t="shared" si="53"/>
        <v>355781.26370000001</v>
      </c>
      <c r="BE42" s="79">
        <f t="shared" si="54"/>
        <v>343697.73629999999</v>
      </c>
      <c r="BF42" s="48">
        <f t="shared" si="55"/>
        <v>0.50863751978258098</v>
      </c>
      <c r="BG42" s="48">
        <f t="shared" si="56"/>
        <v>0.47185948021741903</v>
      </c>
      <c r="BH42" s="22">
        <f t="shared" si="57"/>
        <v>0.50863751978258098</v>
      </c>
      <c r="BI42" s="22">
        <f t="shared" si="58"/>
        <v>8.6375197825809824E-3</v>
      </c>
      <c r="BJ42" s="23">
        <f t="shared" si="59"/>
        <v>0.57583465217206553</v>
      </c>
      <c r="BK42" s="24">
        <f t="shared" si="60"/>
        <v>0</v>
      </c>
      <c r="BL42" s="24">
        <f t="shared" si="61"/>
        <v>0</v>
      </c>
      <c r="BM42" s="24">
        <f t="shared" si="62"/>
        <v>3</v>
      </c>
      <c r="BN42" s="24">
        <f t="shared" si="63"/>
        <v>1</v>
      </c>
      <c r="BO42" s="24">
        <f t="shared" si="64"/>
        <v>3</v>
      </c>
      <c r="BP42" s="24">
        <f t="shared" si="65"/>
        <v>1</v>
      </c>
      <c r="BQ42" s="60">
        <f t="shared" si="66"/>
        <v>1</v>
      </c>
      <c r="BS42" s="79">
        <f t="shared" si="67"/>
        <v>342078.47009000002</v>
      </c>
      <c r="BT42" s="79">
        <f t="shared" si="68"/>
        <v>357400.52990999998</v>
      </c>
      <c r="BU42" s="48">
        <f t="shared" si="69"/>
        <v>0.48904751978258104</v>
      </c>
      <c r="BV42" s="94">
        <f t="shared" si="70"/>
        <v>0.5109524802174189</v>
      </c>
      <c r="BW42" s="22">
        <f t="shared" si="71"/>
        <v>0.5109524802174189</v>
      </c>
      <c r="BX42" s="22">
        <f t="shared" si="72"/>
        <v>1.0952480217418903E-2</v>
      </c>
      <c r="BY42" s="23">
        <f t="shared" si="73"/>
        <v>0.73016534782792686</v>
      </c>
      <c r="BZ42" s="24">
        <f t="shared" si="74"/>
        <v>0</v>
      </c>
      <c r="CA42" s="24">
        <f t="shared" si="75"/>
        <v>0</v>
      </c>
      <c r="CB42" s="24">
        <f t="shared" si="76"/>
        <v>3</v>
      </c>
      <c r="CC42" s="24">
        <f t="shared" si="77"/>
        <v>1</v>
      </c>
      <c r="CD42" s="24">
        <f t="shared" si="78"/>
        <v>1</v>
      </c>
      <c r="CE42" s="24">
        <f t="shared" si="79"/>
        <v>3</v>
      </c>
      <c r="CF42" s="60">
        <f t="shared" si="80"/>
        <v>3</v>
      </c>
    </row>
    <row r="43" spans="1:84" ht="15" customHeight="1" x14ac:dyDescent="0.25">
      <c r="A43" s="53" t="s">
        <v>49</v>
      </c>
      <c r="B43" s="75">
        <v>3651140</v>
      </c>
      <c r="C43" s="75">
        <v>2126610</v>
      </c>
      <c r="D43" s="75">
        <v>1478749</v>
      </c>
      <c r="E43" s="49">
        <f t="shared" si="5"/>
        <v>0.58245096052191914</v>
      </c>
      <c r="F43" s="49">
        <f t="shared" si="6"/>
        <v>0.40501021598733544</v>
      </c>
      <c r="G43" s="49">
        <f t="shared" si="7"/>
        <v>0.58984694728042342</v>
      </c>
      <c r="H43" s="49">
        <f t="shared" si="8"/>
        <v>0.41015305271957664</v>
      </c>
      <c r="I43" s="14">
        <v>14</v>
      </c>
      <c r="J43" s="17">
        <f t="shared" si="9"/>
        <v>0.58984694728042342</v>
      </c>
      <c r="K43" s="15">
        <f t="shared" si="10"/>
        <v>7.5</v>
      </c>
      <c r="L43" s="16">
        <f t="shared" si="11"/>
        <v>8</v>
      </c>
      <c r="M43" s="17">
        <f t="shared" si="12"/>
        <v>8.9846947280423417E-2</v>
      </c>
      <c r="N43" s="18">
        <f t="shared" si="13"/>
        <v>5.9897964853615617</v>
      </c>
      <c r="O43" s="14">
        <f t="shared" si="14"/>
        <v>5</v>
      </c>
      <c r="P43" s="14">
        <f t="shared" si="15"/>
        <v>5</v>
      </c>
      <c r="Q43" s="16">
        <f t="shared" si="16"/>
        <v>13</v>
      </c>
      <c r="R43" s="14">
        <f t="shared" si="17"/>
        <v>1</v>
      </c>
      <c r="S43" s="14">
        <f t="shared" si="18"/>
        <v>13</v>
      </c>
      <c r="T43" s="14">
        <f t="shared" si="19"/>
        <v>1</v>
      </c>
      <c r="U43" s="67"/>
      <c r="V43" s="77">
        <f t="shared" si="20"/>
        <v>2018449.23</v>
      </c>
      <c r="W43" s="77">
        <f t="shared" si="21"/>
        <v>1586909.77</v>
      </c>
      <c r="X43" s="46">
        <f t="shared" si="22"/>
        <v>0.55984694728042339</v>
      </c>
      <c r="Y43" s="46">
        <f t="shared" si="23"/>
        <v>0.44015305271957661</v>
      </c>
      <c r="Z43" s="19">
        <f t="shared" si="24"/>
        <v>0.55984694728042339</v>
      </c>
      <c r="AA43" s="19">
        <f t="shared" si="25"/>
        <v>5.984694728042339E-2</v>
      </c>
      <c r="AB43" s="20">
        <f t="shared" si="26"/>
        <v>3.9897964853615595</v>
      </c>
      <c r="AC43" s="21">
        <f t="shared" si="27"/>
        <v>3</v>
      </c>
      <c r="AD43" s="21">
        <f t="shared" si="28"/>
        <v>3</v>
      </c>
      <c r="AE43" s="21">
        <f t="shared" si="29"/>
        <v>11</v>
      </c>
      <c r="AF43" s="21">
        <f t="shared" si="30"/>
        <v>3</v>
      </c>
      <c r="AG43" s="21">
        <f t="shared" si="31"/>
        <v>11</v>
      </c>
      <c r="AH43" s="21">
        <f t="shared" si="32"/>
        <v>3</v>
      </c>
      <c r="AI43" s="47">
        <f t="shared" si="33"/>
        <v>2</v>
      </c>
      <c r="AJ43" s="79">
        <f t="shared" si="34"/>
        <v>2234770.77</v>
      </c>
      <c r="AK43" s="79">
        <f t="shared" si="35"/>
        <v>1370588.23</v>
      </c>
      <c r="AL43" s="48">
        <f t="shared" si="36"/>
        <v>0.61984694728042344</v>
      </c>
      <c r="AM43" s="48">
        <f t="shared" si="37"/>
        <v>0.38015305271957667</v>
      </c>
      <c r="AN43" s="22">
        <f t="shared" si="38"/>
        <v>0.61984694728042344</v>
      </c>
      <c r="AO43" s="22">
        <f t="shared" si="39"/>
        <v>0.11984694728042344</v>
      </c>
      <c r="AP43" s="23">
        <f t="shared" si="40"/>
        <v>7.9897964853615635</v>
      </c>
      <c r="AQ43" s="24">
        <f t="shared" si="41"/>
        <v>7</v>
      </c>
      <c r="AR43" s="24">
        <f t="shared" si="42"/>
        <v>6</v>
      </c>
      <c r="AS43" s="24">
        <f t="shared" si="43"/>
        <v>14</v>
      </c>
      <c r="AT43" s="24">
        <f t="shared" si="44"/>
        <v>0</v>
      </c>
      <c r="AU43" s="24">
        <f t="shared" si="45"/>
        <v>14</v>
      </c>
      <c r="AV43" s="24">
        <f t="shared" si="46"/>
        <v>0</v>
      </c>
      <c r="AW43" s="60">
        <f t="shared" si="47"/>
        <v>1</v>
      </c>
      <c r="AX43" s="25">
        <f t="shared" si="48"/>
        <v>3</v>
      </c>
      <c r="AY43" s="26">
        <f t="shared" si="49"/>
        <v>0.21428571428571427</v>
      </c>
      <c r="AZ43" s="80">
        <f t="shared" si="50"/>
        <v>0.09</v>
      </c>
      <c r="BA43" s="80">
        <f t="shared" si="51"/>
        <v>0.59</v>
      </c>
      <c r="BB43" s="80">
        <f t="shared" si="52"/>
        <v>0.41000000000000003</v>
      </c>
      <c r="BC43" s="98"/>
      <c r="BD43" s="79">
        <f t="shared" si="53"/>
        <v>2055584.4276999999</v>
      </c>
      <c r="BE43" s="79">
        <f t="shared" si="54"/>
        <v>1549774.5723000001</v>
      </c>
      <c r="BF43" s="48">
        <f t="shared" si="55"/>
        <v>0.57014694728042337</v>
      </c>
      <c r="BG43" s="48">
        <f t="shared" si="56"/>
        <v>0.41035005271957664</v>
      </c>
      <c r="BH43" s="22">
        <f t="shared" si="57"/>
        <v>0.57014694728042337</v>
      </c>
      <c r="BI43" s="22">
        <f t="shared" si="58"/>
        <v>7.0146947280423366E-2</v>
      </c>
      <c r="BJ43" s="23">
        <f t="shared" si="59"/>
        <v>4.6764631520282247</v>
      </c>
      <c r="BK43" s="24">
        <f t="shared" si="60"/>
        <v>4</v>
      </c>
      <c r="BL43" s="24">
        <f t="shared" si="61"/>
        <v>4</v>
      </c>
      <c r="BM43" s="24">
        <f t="shared" si="62"/>
        <v>12</v>
      </c>
      <c r="BN43" s="24">
        <f t="shared" si="63"/>
        <v>2</v>
      </c>
      <c r="BO43" s="24">
        <f t="shared" si="64"/>
        <v>12</v>
      </c>
      <c r="BP43" s="24">
        <f t="shared" si="65"/>
        <v>2</v>
      </c>
      <c r="BQ43" s="60">
        <f t="shared" si="66"/>
        <v>1</v>
      </c>
      <c r="BS43" s="79">
        <f t="shared" si="67"/>
        <v>1984955.4448899999</v>
      </c>
      <c r="BT43" s="79">
        <f t="shared" si="68"/>
        <v>1620403.5551100001</v>
      </c>
      <c r="BU43" s="48">
        <f t="shared" si="69"/>
        <v>0.55055694728042337</v>
      </c>
      <c r="BV43" s="94">
        <f t="shared" si="70"/>
        <v>0.44944305271957663</v>
      </c>
      <c r="BW43" s="22">
        <f t="shared" si="71"/>
        <v>0.55055694728042337</v>
      </c>
      <c r="BX43" s="22">
        <f t="shared" si="72"/>
        <v>5.055694728042337E-2</v>
      </c>
      <c r="BY43" s="23">
        <f t="shared" si="73"/>
        <v>3.3704631520282247</v>
      </c>
      <c r="BZ43" s="24">
        <f t="shared" si="74"/>
        <v>3</v>
      </c>
      <c r="CA43" s="24">
        <f t="shared" si="75"/>
        <v>3</v>
      </c>
      <c r="CB43" s="24">
        <f t="shared" si="76"/>
        <v>11</v>
      </c>
      <c r="CC43" s="24">
        <f t="shared" si="77"/>
        <v>3</v>
      </c>
      <c r="CD43" s="24">
        <f t="shared" si="78"/>
        <v>11</v>
      </c>
      <c r="CE43" s="24">
        <f t="shared" si="79"/>
        <v>3</v>
      </c>
      <c r="CF43" s="60">
        <f t="shared" si="80"/>
        <v>2</v>
      </c>
    </row>
    <row r="44" spans="1:84" ht="15" customHeight="1" x14ac:dyDescent="0.25">
      <c r="A44" s="53" t="s">
        <v>42</v>
      </c>
      <c r="B44" s="75">
        <v>783757</v>
      </c>
      <c r="C44" s="75">
        <v>415335</v>
      </c>
      <c r="D44" s="75">
        <v>335788</v>
      </c>
      <c r="E44" s="49">
        <f t="shared" si="5"/>
        <v>0.52992828134230385</v>
      </c>
      <c r="F44" s="49">
        <f t="shared" si="6"/>
        <v>0.42843381303133499</v>
      </c>
      <c r="G44" s="49">
        <f t="shared" si="7"/>
        <v>0.55295204646908702</v>
      </c>
      <c r="H44" s="49">
        <f t="shared" si="8"/>
        <v>0.44704795353091303</v>
      </c>
      <c r="I44" s="14">
        <v>5</v>
      </c>
      <c r="J44" s="17">
        <f t="shared" si="9"/>
        <v>0.55295204646908702</v>
      </c>
      <c r="K44" s="15">
        <f t="shared" si="10"/>
        <v>3</v>
      </c>
      <c r="L44" s="16">
        <f t="shared" si="11"/>
        <v>3</v>
      </c>
      <c r="M44" s="17">
        <f t="shared" si="12"/>
        <v>5.2952046469087022E-2</v>
      </c>
      <c r="N44" s="18">
        <f t="shared" si="13"/>
        <v>3.5301364312724681</v>
      </c>
      <c r="O44" s="14">
        <f t="shared" si="14"/>
        <v>3</v>
      </c>
      <c r="P44" s="14">
        <f t="shared" si="15"/>
        <v>2</v>
      </c>
      <c r="Q44" s="16">
        <f t="shared" si="16"/>
        <v>5</v>
      </c>
      <c r="R44" s="14">
        <f t="shared" si="17"/>
        <v>0</v>
      </c>
      <c r="S44" s="14">
        <f t="shared" si="18"/>
        <v>5</v>
      </c>
      <c r="T44" s="14">
        <f t="shared" si="19"/>
        <v>0</v>
      </c>
      <c r="U44" s="67"/>
      <c r="V44" s="77">
        <f t="shared" si="20"/>
        <v>392801.31</v>
      </c>
      <c r="W44" s="77">
        <f t="shared" si="21"/>
        <v>358321.69</v>
      </c>
      <c r="X44" s="46">
        <f t="shared" si="22"/>
        <v>0.522952046469087</v>
      </c>
      <c r="Y44" s="46">
        <f t="shared" si="23"/>
        <v>0.477047953530913</v>
      </c>
      <c r="Z44" s="19">
        <f t="shared" si="24"/>
        <v>0.522952046469087</v>
      </c>
      <c r="AA44" s="19">
        <f t="shared" si="25"/>
        <v>2.2952046469086995E-2</v>
      </c>
      <c r="AB44" s="20">
        <f t="shared" si="26"/>
        <v>1.5301364312724663</v>
      </c>
      <c r="AC44" s="21">
        <f t="shared" si="27"/>
        <v>1</v>
      </c>
      <c r="AD44" s="21">
        <f t="shared" si="28"/>
        <v>1</v>
      </c>
      <c r="AE44" s="21">
        <f t="shared" si="29"/>
        <v>4</v>
      </c>
      <c r="AF44" s="21">
        <f t="shared" si="30"/>
        <v>1</v>
      </c>
      <c r="AG44" s="21">
        <f t="shared" si="31"/>
        <v>4</v>
      </c>
      <c r="AH44" s="21">
        <f t="shared" si="32"/>
        <v>1</v>
      </c>
      <c r="AI44" s="47">
        <f t="shared" si="33"/>
        <v>1</v>
      </c>
      <c r="AJ44" s="79">
        <f t="shared" si="34"/>
        <v>437868.69</v>
      </c>
      <c r="AK44" s="79">
        <f t="shared" si="35"/>
        <v>313254.31</v>
      </c>
      <c r="AL44" s="48">
        <f t="shared" si="36"/>
        <v>0.58295204646908705</v>
      </c>
      <c r="AM44" s="48">
        <f t="shared" si="37"/>
        <v>0.41704795353091306</v>
      </c>
      <c r="AN44" s="22">
        <f t="shared" si="38"/>
        <v>0.58295204646908705</v>
      </c>
      <c r="AO44" s="22">
        <f t="shared" si="39"/>
        <v>8.2952046469087048E-2</v>
      </c>
      <c r="AP44" s="23">
        <f t="shared" si="40"/>
        <v>5.5301364312724699</v>
      </c>
      <c r="AQ44" s="24">
        <f t="shared" si="41"/>
        <v>5</v>
      </c>
      <c r="AR44" s="24">
        <f t="shared" si="42"/>
        <v>2</v>
      </c>
      <c r="AS44" s="24">
        <f t="shared" si="43"/>
        <v>5</v>
      </c>
      <c r="AT44" s="24">
        <f t="shared" si="44"/>
        <v>0</v>
      </c>
      <c r="AU44" s="24">
        <f t="shared" si="45"/>
        <v>5</v>
      </c>
      <c r="AV44" s="24">
        <f t="shared" si="46"/>
        <v>0</v>
      </c>
      <c r="AW44" s="60">
        <f t="shared" si="47"/>
        <v>0</v>
      </c>
      <c r="AX44" s="25">
        <f t="shared" si="48"/>
        <v>1</v>
      </c>
      <c r="AY44" s="26">
        <f t="shared" si="49"/>
        <v>0.2</v>
      </c>
      <c r="AZ44" s="80">
        <f t="shared" si="50"/>
        <v>0.03</v>
      </c>
      <c r="BA44" s="80">
        <f t="shared" si="51"/>
        <v>0.53</v>
      </c>
      <c r="BB44" s="80">
        <f t="shared" si="52"/>
        <v>0.47</v>
      </c>
      <c r="BC44" s="98"/>
      <c r="BD44" s="79">
        <f t="shared" si="53"/>
        <v>400537.87689999997</v>
      </c>
      <c r="BE44" s="79">
        <f t="shared" si="54"/>
        <v>350585.12310000003</v>
      </c>
      <c r="BF44" s="48">
        <f t="shared" si="55"/>
        <v>0.53325204646908697</v>
      </c>
      <c r="BG44" s="48">
        <f t="shared" si="56"/>
        <v>0.44724495353091304</v>
      </c>
      <c r="BH44" s="22">
        <f t="shared" si="57"/>
        <v>0.53325204646908697</v>
      </c>
      <c r="BI44" s="22">
        <f t="shared" si="58"/>
        <v>3.3252046469086971E-2</v>
      </c>
      <c r="BJ44" s="23">
        <f t="shared" si="59"/>
        <v>2.2168030979391316</v>
      </c>
      <c r="BK44" s="24">
        <f t="shared" si="60"/>
        <v>2</v>
      </c>
      <c r="BL44" s="24">
        <f t="shared" si="61"/>
        <v>2</v>
      </c>
      <c r="BM44" s="24">
        <f t="shared" si="62"/>
        <v>5</v>
      </c>
      <c r="BN44" s="24">
        <f t="shared" si="63"/>
        <v>0</v>
      </c>
      <c r="BO44" s="24">
        <f t="shared" si="64"/>
        <v>5</v>
      </c>
      <c r="BP44" s="24">
        <f t="shared" si="65"/>
        <v>0</v>
      </c>
      <c r="BQ44" s="60">
        <f t="shared" si="66"/>
        <v>0</v>
      </c>
      <c r="BS44" s="79">
        <f t="shared" si="67"/>
        <v>385823.37732999999</v>
      </c>
      <c r="BT44" s="79">
        <f t="shared" si="68"/>
        <v>365299.62267000001</v>
      </c>
      <c r="BU44" s="48">
        <f t="shared" si="69"/>
        <v>0.51366204646908697</v>
      </c>
      <c r="BV44" s="94">
        <f t="shared" si="70"/>
        <v>0.48633795353091308</v>
      </c>
      <c r="BW44" s="22">
        <f t="shared" si="71"/>
        <v>0.51366204646908697</v>
      </c>
      <c r="BX44" s="22">
        <f t="shared" si="72"/>
        <v>1.3662046469086975E-2</v>
      </c>
      <c r="BY44" s="23">
        <f t="shared" si="73"/>
        <v>0.91080309793913172</v>
      </c>
      <c r="BZ44" s="24">
        <f t="shared" si="74"/>
        <v>0</v>
      </c>
      <c r="CA44" s="24">
        <f t="shared" si="75"/>
        <v>0</v>
      </c>
      <c r="CB44" s="24">
        <f t="shared" si="76"/>
        <v>3</v>
      </c>
      <c r="CC44" s="24">
        <f t="shared" si="77"/>
        <v>2</v>
      </c>
      <c r="CD44" s="24">
        <f t="shared" si="78"/>
        <v>3</v>
      </c>
      <c r="CE44" s="24">
        <f t="shared" si="79"/>
        <v>2</v>
      </c>
      <c r="CF44" s="60">
        <f t="shared" si="80"/>
        <v>2</v>
      </c>
    </row>
    <row r="45" spans="1:84" ht="15" customHeight="1" x14ac:dyDescent="0.25">
      <c r="A45" s="53" t="s">
        <v>57</v>
      </c>
      <c r="B45" s="75">
        <v>7081536</v>
      </c>
      <c r="C45" s="75">
        <v>4485877</v>
      </c>
      <c r="D45" s="75">
        <v>2490496</v>
      </c>
      <c r="E45" s="49">
        <f t="shared" ref="E45:E63" si="81">C45/B45</f>
        <v>0.63346101749676909</v>
      </c>
      <c r="F45" s="49">
        <f t="shared" ref="F45:F63" si="82">D45/B45</f>
        <v>0.35168867319180469</v>
      </c>
      <c r="G45" s="49">
        <f t="shared" ref="G45:G76" si="83">E45/(F45+E45)</f>
        <v>0.64300991360410353</v>
      </c>
      <c r="H45" s="49">
        <f t="shared" ref="H45:H63" si="84">F45/(F45+E45)</f>
        <v>0.35699008639589652</v>
      </c>
      <c r="I45" s="14">
        <v>29</v>
      </c>
      <c r="J45" s="17">
        <f t="shared" ref="J45:J63" si="85">IF(G45&gt;H45,G45,H45)</f>
        <v>0.64300991360410353</v>
      </c>
      <c r="K45" s="15">
        <f t="shared" ref="K45:K63" si="86">(I45/2)+0.5</f>
        <v>15</v>
      </c>
      <c r="L45" s="16">
        <f t="shared" ref="L45:L76" si="87">ROUND(K45,0)</f>
        <v>15</v>
      </c>
      <c r="M45" s="17">
        <f t="shared" ref="M45:M63" si="88">J45-50%</f>
        <v>0.14300991360410353</v>
      </c>
      <c r="N45" s="18">
        <f t="shared" ref="N45:N76" si="89">M45/1.5%</f>
        <v>9.5339942402735698</v>
      </c>
      <c r="O45" s="14">
        <f t="shared" ref="O45:O76" si="90">ROUNDDOWN(N45,0)</f>
        <v>9</v>
      </c>
      <c r="P45" s="14">
        <f t="shared" ref="P45:P76" si="91">IF((I45-L45)&lt;O45,(I45-L45),O45)</f>
        <v>9</v>
      </c>
      <c r="Q45" s="16">
        <f t="shared" ref="Q45:Q76" si="92">L45+P45</f>
        <v>24</v>
      </c>
      <c r="R45" s="14">
        <f t="shared" ref="R45:R76" si="93">I45-Q45</f>
        <v>5</v>
      </c>
      <c r="S45" s="14">
        <f t="shared" ref="S45:S76" si="94">IF(H45&lt;G45,Q45,R45)</f>
        <v>24</v>
      </c>
      <c r="T45" s="14">
        <f t="shared" ref="T45:T63" si="95">IF(H45&gt;G45,Q45,R45)</f>
        <v>5</v>
      </c>
      <c r="U45" s="67"/>
      <c r="V45" s="77">
        <f t="shared" ref="V45:V63" si="96">C45-(0.03*(C45+D45))</f>
        <v>4276585.8099999996</v>
      </c>
      <c r="W45" s="77">
        <f t="shared" ref="W45:W63" si="97">D45+(0.03*(C45+D45))</f>
        <v>2699787.19</v>
      </c>
      <c r="X45" s="46">
        <f t="shared" ref="X45:X63" si="98">G45-3%</f>
        <v>0.61300991360410351</v>
      </c>
      <c r="Y45" s="46">
        <f t="shared" ref="Y45:Y63" si="99">H45+3%</f>
        <v>0.38699008639589649</v>
      </c>
      <c r="Z45" s="19">
        <f t="shared" ref="Z45:Z76" si="100">IF(X45&gt;Y45,X45,Y45)</f>
        <v>0.61300991360410351</v>
      </c>
      <c r="AA45" s="19">
        <f t="shared" ref="AA45:AA76" si="101">Z45-50%</f>
        <v>0.11300991360410351</v>
      </c>
      <c r="AB45" s="20">
        <f t="shared" ref="AB45:AB76" si="102">AA45/1.5%</f>
        <v>7.5339942402735671</v>
      </c>
      <c r="AC45" s="21">
        <f t="shared" ref="AC45:AC76" si="103">ROUNDDOWN(AB45,0)</f>
        <v>7</v>
      </c>
      <c r="AD45" s="21">
        <f t="shared" ref="AD45:AD76" si="104">IF((I45-L45)&lt;AC45,(I45-L45),AC45)</f>
        <v>7</v>
      </c>
      <c r="AE45" s="21">
        <f t="shared" ref="AE45:AE76" si="105">L45+AD45</f>
        <v>22</v>
      </c>
      <c r="AF45" s="21">
        <f t="shared" ref="AF45:AF76" si="106">I45-AE45</f>
        <v>7</v>
      </c>
      <c r="AG45" s="21">
        <f t="shared" ref="AG45:AG76" si="107">IF(X45&gt;Y45,AE45,AF45)</f>
        <v>22</v>
      </c>
      <c r="AH45" s="21">
        <f t="shared" ref="AH45:AH63" si="108">IF(X45&lt;Y45,AE45,AF45)</f>
        <v>7</v>
      </c>
      <c r="AI45" s="47">
        <f t="shared" ref="AI45:AI63" si="109">S45-AG45</f>
        <v>2</v>
      </c>
      <c r="AJ45" s="79">
        <f t="shared" ref="AJ45:AJ63" si="110">C45+(0.03*(C45+D45))</f>
        <v>4695168.1900000004</v>
      </c>
      <c r="AK45" s="79">
        <f t="shared" ref="AK45:AK63" si="111">D45-(0.03*(C45+D45))</f>
        <v>2281204.81</v>
      </c>
      <c r="AL45" s="48">
        <f t="shared" ref="AL45:AL63" si="112">G45+3%</f>
        <v>0.67300991360410356</v>
      </c>
      <c r="AM45" s="48">
        <f t="shared" ref="AM45:AM63" si="113">H45-3%</f>
        <v>0.32699008639589655</v>
      </c>
      <c r="AN45" s="22">
        <f t="shared" ref="AN45:AN76" si="114">IF(AL45&gt;AM45,AL45,AM45)</f>
        <v>0.67300991360410356</v>
      </c>
      <c r="AO45" s="22">
        <f t="shared" ref="AO45:AO76" si="115">AN45-50%</f>
        <v>0.17300991360410356</v>
      </c>
      <c r="AP45" s="23">
        <f t="shared" ref="AP45:AP76" si="116">AO45/1.5%</f>
        <v>11.533994240273572</v>
      </c>
      <c r="AQ45" s="24">
        <f t="shared" ref="AQ45:AQ76" si="117">ROUNDDOWN(AP45,0)</f>
        <v>11</v>
      </c>
      <c r="AR45" s="24">
        <f t="shared" ref="AR45:AR76" si="118">IF((I45-L45)&lt;AQ45,(I45-L45),AQ45)</f>
        <v>11</v>
      </c>
      <c r="AS45" s="24">
        <f t="shared" ref="AS45:AS76" si="119">L45+AR45</f>
        <v>26</v>
      </c>
      <c r="AT45" s="24">
        <f t="shared" ref="AT45:AT76" si="120">I45-AS45</f>
        <v>3</v>
      </c>
      <c r="AU45" s="24">
        <f t="shared" ref="AU45:AU76" si="121">IF(AL45&gt;AM45,AS45,AT45)</f>
        <v>26</v>
      </c>
      <c r="AV45" s="24">
        <f t="shared" ref="AV45:AV63" si="122">IF(AL45&lt;AM45,AS45,AT45)</f>
        <v>3</v>
      </c>
      <c r="AW45" s="60">
        <f t="shared" ref="AW45:AW63" si="123">AU45-S45</f>
        <v>2</v>
      </c>
      <c r="AX45" s="25">
        <f t="shared" ref="AX45:AX76" si="124">AI45+AW45</f>
        <v>4</v>
      </c>
      <c r="AY45" s="26">
        <f t="shared" ref="AY45:AY76" si="125">AX45/I45</f>
        <v>0.13793103448275862</v>
      </c>
      <c r="AZ45" s="80">
        <f t="shared" ref="AZ45:AZ63" si="126">(I45-L45)*1.5/100</f>
        <v>0.21</v>
      </c>
      <c r="BA45" s="80">
        <f t="shared" ref="BA45:BA76" si="127">50%+AZ45</f>
        <v>0.71</v>
      </c>
      <c r="BB45" s="80">
        <f t="shared" ref="BB45:BB76" si="128">100%-BA45</f>
        <v>0.29000000000000004</v>
      </c>
      <c r="BC45" s="98"/>
      <c r="BD45" s="79">
        <f t="shared" ref="BD45:BD63" si="129">C45-(0.0197*(C45+D45))</f>
        <v>4348442.4518999998</v>
      </c>
      <c r="BE45" s="79">
        <f t="shared" ref="BE45:BE63" si="130">D45+(0.0197*(C45+D45))</f>
        <v>2627930.5480999998</v>
      </c>
      <c r="BF45" s="48">
        <f t="shared" ref="BF45:BF63" si="131">G45-0.0197</f>
        <v>0.62330991360410348</v>
      </c>
      <c r="BG45" s="48">
        <f t="shared" ref="BG45:BG63" si="132">H45+0.0197%</f>
        <v>0.35718708639589652</v>
      </c>
      <c r="BH45" s="22">
        <f t="shared" ref="BH45:BH76" si="133">IF(BF45&gt;BG45,BF45,BG45)</f>
        <v>0.62330991360410348</v>
      </c>
      <c r="BI45" s="22">
        <f t="shared" ref="BI45:BI76" si="134">BH45-50%</f>
        <v>0.12330991360410348</v>
      </c>
      <c r="BJ45" s="23">
        <f t="shared" ref="BJ45:BJ76" si="135">BI45/1.5%</f>
        <v>8.2206609069402319</v>
      </c>
      <c r="BK45" s="24">
        <f t="shared" ref="BK45:BK76" si="136">ROUNDDOWN(BJ45,0)</f>
        <v>8</v>
      </c>
      <c r="BL45" s="24">
        <f t="shared" ref="BL45:BL76" si="137">IF((I45-L45)&lt;BK45,(I45-L45),BK45)</f>
        <v>8</v>
      </c>
      <c r="BM45" s="24">
        <f t="shared" ref="BM45:BM76" si="138">L45+BL45</f>
        <v>23</v>
      </c>
      <c r="BN45" s="24">
        <f t="shared" ref="BN45:BN76" si="139">I45-BM45</f>
        <v>6</v>
      </c>
      <c r="BO45" s="24">
        <f t="shared" ref="BO45:BO76" si="140">IF(BF45&gt;BG45,BM45,BN45)</f>
        <v>23</v>
      </c>
      <c r="BP45" s="24">
        <f t="shared" ref="BP45:BP63" si="141">IF(BF45&lt;BG45,BM45,BN45)</f>
        <v>6</v>
      </c>
      <c r="BQ45" s="60">
        <f t="shared" ref="BQ45:BQ63" si="142">S45-BO45</f>
        <v>1</v>
      </c>
      <c r="BS45" s="79">
        <f t="shared" ref="BS45:BS63" si="143">C45-(0.03929*(C45+D45))</f>
        <v>4211775.3048299998</v>
      </c>
      <c r="BT45" s="79">
        <f t="shared" ref="BT45:BT63" si="144">D45+(0.03929*(C45+D45))</f>
        <v>2764597.6951700002</v>
      </c>
      <c r="BU45" s="48">
        <f t="shared" ref="BU45:BU76" si="145">BS45/(BS45+BT45)</f>
        <v>0.60371991360410338</v>
      </c>
      <c r="BV45" s="94">
        <f t="shared" ref="BV45:BV63" si="146">BT45/(BS45+BT45)</f>
        <v>0.39628008639589657</v>
      </c>
      <c r="BW45" s="22">
        <f t="shared" ref="BW45:BW76" si="147">IF(BU45&gt;BV45,BU45,BV45)</f>
        <v>0.60371991360410338</v>
      </c>
      <c r="BX45" s="22">
        <f t="shared" ref="BX45:BX76" si="148">BW45-50%</f>
        <v>0.10371991360410338</v>
      </c>
      <c r="BY45" s="23">
        <f t="shared" ref="BY45:BY76" si="149">BX45/1.5%</f>
        <v>6.9146609069402256</v>
      </c>
      <c r="BZ45" s="24">
        <f t="shared" ref="BZ45:BZ76" si="150">ROUNDDOWN(BY45,0)</f>
        <v>6</v>
      </c>
      <c r="CA45" s="24">
        <f t="shared" ref="CA45:CA76" si="151">IF((I45-L45)&lt;BZ45,(I45-L45),BZ45)</f>
        <v>6</v>
      </c>
      <c r="CB45" s="24">
        <f t="shared" ref="CB45:CB76" si="152">L45+CA45</f>
        <v>21</v>
      </c>
      <c r="CC45" s="24">
        <f t="shared" ref="CC45:CC76" si="153">I45-CB45</f>
        <v>8</v>
      </c>
      <c r="CD45" s="24">
        <f t="shared" ref="CD45:CD76" si="154">IF(BU45&gt;BV45,CB45,CC45)</f>
        <v>21</v>
      </c>
      <c r="CE45" s="24">
        <f t="shared" ref="CE45:CE63" si="155">IF(BU45&lt;BV45,CB45,CC45)</f>
        <v>8</v>
      </c>
      <c r="CF45" s="60">
        <f t="shared" ref="CF45:CF63" si="156">S45-CD45</f>
        <v>3</v>
      </c>
    </row>
    <row r="46" spans="1:84" ht="15" customHeight="1" x14ac:dyDescent="0.25">
      <c r="A46" s="53" t="s">
        <v>77</v>
      </c>
      <c r="B46" s="75">
        <v>4505372</v>
      </c>
      <c r="C46" s="75">
        <v>2178391</v>
      </c>
      <c r="D46" s="75">
        <v>2270395</v>
      </c>
      <c r="E46" s="49">
        <f t="shared" si="81"/>
        <v>0.48350968577067555</v>
      </c>
      <c r="F46" s="49">
        <f t="shared" si="82"/>
        <v>0.50393064102142948</v>
      </c>
      <c r="G46" s="49">
        <f t="shared" si="83"/>
        <v>0.48965965096995001</v>
      </c>
      <c r="H46" s="49">
        <f t="shared" si="84"/>
        <v>0.51034034903004999</v>
      </c>
      <c r="I46" s="14">
        <v>15</v>
      </c>
      <c r="J46" s="17">
        <f t="shared" si="85"/>
        <v>0.51034034903004999</v>
      </c>
      <c r="K46" s="15">
        <f t="shared" si="86"/>
        <v>8</v>
      </c>
      <c r="L46" s="16">
        <f t="shared" si="87"/>
        <v>8</v>
      </c>
      <c r="M46" s="17">
        <f t="shared" si="88"/>
        <v>1.0340349030049989E-2</v>
      </c>
      <c r="N46" s="18">
        <f t="shared" si="89"/>
        <v>0.6893566020033326</v>
      </c>
      <c r="O46" s="14">
        <f t="shared" si="90"/>
        <v>0</v>
      </c>
      <c r="P46" s="14">
        <f t="shared" si="91"/>
        <v>0</v>
      </c>
      <c r="Q46" s="16">
        <f t="shared" si="92"/>
        <v>8</v>
      </c>
      <c r="R46" s="14">
        <f t="shared" si="93"/>
        <v>7</v>
      </c>
      <c r="S46" s="14">
        <f t="shared" si="94"/>
        <v>7</v>
      </c>
      <c r="T46" s="14">
        <f t="shared" si="95"/>
        <v>8</v>
      </c>
      <c r="U46" s="67"/>
      <c r="V46" s="77">
        <f t="shared" si="96"/>
        <v>2044927.42</v>
      </c>
      <c r="W46" s="77">
        <f t="shared" si="97"/>
        <v>2403858.58</v>
      </c>
      <c r="X46" s="46">
        <f t="shared" si="98"/>
        <v>0.45965965096994998</v>
      </c>
      <c r="Y46" s="46">
        <f t="shared" si="99"/>
        <v>0.54034034903005002</v>
      </c>
      <c r="Z46" s="19">
        <f t="shared" si="100"/>
        <v>0.54034034903005002</v>
      </c>
      <c r="AA46" s="19">
        <f t="shared" si="101"/>
        <v>4.0340349030050016E-2</v>
      </c>
      <c r="AB46" s="20">
        <f t="shared" si="102"/>
        <v>2.6893566020033344</v>
      </c>
      <c r="AC46" s="21">
        <f t="shared" si="103"/>
        <v>2</v>
      </c>
      <c r="AD46" s="21">
        <f t="shared" si="104"/>
        <v>2</v>
      </c>
      <c r="AE46" s="21">
        <f t="shared" si="105"/>
        <v>10</v>
      </c>
      <c r="AF46" s="21">
        <f t="shared" si="106"/>
        <v>5</v>
      </c>
      <c r="AG46" s="21">
        <f t="shared" si="107"/>
        <v>5</v>
      </c>
      <c r="AH46" s="21">
        <f t="shared" si="108"/>
        <v>10</v>
      </c>
      <c r="AI46" s="47">
        <f t="shared" si="109"/>
        <v>2</v>
      </c>
      <c r="AJ46" s="79">
        <f t="shared" si="110"/>
        <v>2311854.58</v>
      </c>
      <c r="AK46" s="79">
        <f t="shared" si="111"/>
        <v>2136931.42</v>
      </c>
      <c r="AL46" s="48">
        <f t="shared" si="112"/>
        <v>0.51965965096995004</v>
      </c>
      <c r="AM46" s="48">
        <f t="shared" si="113"/>
        <v>0.48034034903004996</v>
      </c>
      <c r="AN46" s="22">
        <f t="shared" si="114"/>
        <v>0.51965965096995004</v>
      </c>
      <c r="AO46" s="22">
        <f t="shared" si="115"/>
        <v>1.9659650969950038E-2</v>
      </c>
      <c r="AP46" s="23">
        <f t="shared" si="116"/>
        <v>1.3106433979966692</v>
      </c>
      <c r="AQ46" s="24">
        <f t="shared" si="117"/>
        <v>1</v>
      </c>
      <c r="AR46" s="24">
        <f t="shared" si="118"/>
        <v>1</v>
      </c>
      <c r="AS46" s="24">
        <f t="shared" si="119"/>
        <v>9</v>
      </c>
      <c r="AT46" s="24">
        <f t="shared" si="120"/>
        <v>6</v>
      </c>
      <c r="AU46" s="24">
        <f t="shared" si="121"/>
        <v>9</v>
      </c>
      <c r="AV46" s="24">
        <f t="shared" si="122"/>
        <v>6</v>
      </c>
      <c r="AW46" s="60">
        <f t="shared" si="123"/>
        <v>2</v>
      </c>
      <c r="AX46" s="25">
        <f t="shared" si="124"/>
        <v>4</v>
      </c>
      <c r="AY46" s="26">
        <f t="shared" si="125"/>
        <v>0.26666666666666666</v>
      </c>
      <c r="AZ46" s="80">
        <f t="shared" si="126"/>
        <v>0.105</v>
      </c>
      <c r="BA46" s="80">
        <f t="shared" si="127"/>
        <v>0.60499999999999998</v>
      </c>
      <c r="BB46" s="80">
        <f t="shared" si="128"/>
        <v>0.39500000000000002</v>
      </c>
      <c r="BC46" s="98"/>
      <c r="BD46" s="79">
        <f t="shared" si="129"/>
        <v>2090749.9158000001</v>
      </c>
      <c r="BE46" s="79">
        <f t="shared" si="130"/>
        <v>2358036.0841999999</v>
      </c>
      <c r="BF46" s="48">
        <f t="shared" si="131"/>
        <v>0.46995965096995002</v>
      </c>
      <c r="BG46" s="48">
        <f t="shared" si="132"/>
        <v>0.51053734903004999</v>
      </c>
      <c r="BH46" s="22">
        <f t="shared" si="133"/>
        <v>0.51053734903004999</v>
      </c>
      <c r="BI46" s="22">
        <f t="shared" si="134"/>
        <v>1.0537349030049992E-2</v>
      </c>
      <c r="BJ46" s="23">
        <f t="shared" si="135"/>
        <v>0.70248993533666615</v>
      </c>
      <c r="BK46" s="24">
        <f t="shared" si="136"/>
        <v>0</v>
      </c>
      <c r="BL46" s="24">
        <f t="shared" si="137"/>
        <v>0</v>
      </c>
      <c r="BM46" s="24">
        <f t="shared" si="138"/>
        <v>8</v>
      </c>
      <c r="BN46" s="24">
        <f t="shared" si="139"/>
        <v>7</v>
      </c>
      <c r="BO46" s="24">
        <f t="shared" si="140"/>
        <v>7</v>
      </c>
      <c r="BP46" s="24">
        <f t="shared" si="141"/>
        <v>8</v>
      </c>
      <c r="BQ46" s="60">
        <f t="shared" si="142"/>
        <v>0</v>
      </c>
      <c r="BS46" s="79">
        <f t="shared" si="143"/>
        <v>2003598.1980600001</v>
      </c>
      <c r="BT46" s="79">
        <f t="shared" si="144"/>
        <v>2445187.8019400002</v>
      </c>
      <c r="BU46" s="48">
        <f t="shared" si="145"/>
        <v>0.45036965096995002</v>
      </c>
      <c r="BV46" s="94">
        <f t="shared" si="146"/>
        <v>0.54963034903005004</v>
      </c>
      <c r="BW46" s="22">
        <f t="shared" si="147"/>
        <v>0.54963034903005004</v>
      </c>
      <c r="BX46" s="22">
        <f t="shared" si="148"/>
        <v>4.9630349030050036E-2</v>
      </c>
      <c r="BY46" s="23">
        <f t="shared" si="149"/>
        <v>3.3086899353366692</v>
      </c>
      <c r="BZ46" s="24">
        <f t="shared" si="150"/>
        <v>3</v>
      </c>
      <c r="CA46" s="24">
        <f t="shared" si="151"/>
        <v>3</v>
      </c>
      <c r="CB46" s="24">
        <f t="shared" si="152"/>
        <v>11</v>
      </c>
      <c r="CC46" s="24">
        <f t="shared" si="153"/>
        <v>4</v>
      </c>
      <c r="CD46" s="24">
        <f t="shared" si="154"/>
        <v>4</v>
      </c>
      <c r="CE46" s="24">
        <f t="shared" si="155"/>
        <v>11</v>
      </c>
      <c r="CF46" s="60">
        <f t="shared" si="156"/>
        <v>3</v>
      </c>
    </row>
    <row r="47" spans="1:84" ht="15" customHeight="1" x14ac:dyDescent="0.25">
      <c r="A47" s="53" t="s">
        <v>68</v>
      </c>
      <c r="B47" s="75">
        <v>322627</v>
      </c>
      <c r="C47" s="75">
        <v>124827</v>
      </c>
      <c r="D47" s="75">
        <v>188163</v>
      </c>
      <c r="E47" s="49">
        <f t="shared" si="81"/>
        <v>0.38690810130584236</v>
      </c>
      <c r="F47" s="49">
        <f t="shared" si="82"/>
        <v>0.58322149107173304</v>
      </c>
      <c r="G47" s="49">
        <f t="shared" si="83"/>
        <v>0.39882104859580175</v>
      </c>
      <c r="H47" s="49">
        <f t="shared" si="84"/>
        <v>0.60117895140419819</v>
      </c>
      <c r="I47" s="14">
        <v>3</v>
      </c>
      <c r="J47" s="17">
        <f t="shared" si="85"/>
        <v>0.60117895140419819</v>
      </c>
      <c r="K47" s="15">
        <f t="shared" si="86"/>
        <v>2</v>
      </c>
      <c r="L47" s="16">
        <f t="shared" si="87"/>
        <v>2</v>
      </c>
      <c r="M47" s="17">
        <f t="shared" si="88"/>
        <v>0.10117895140419819</v>
      </c>
      <c r="N47" s="18">
        <f t="shared" si="89"/>
        <v>6.7452634269465461</v>
      </c>
      <c r="O47" s="14">
        <f t="shared" si="90"/>
        <v>6</v>
      </c>
      <c r="P47" s="14">
        <f t="shared" si="91"/>
        <v>1</v>
      </c>
      <c r="Q47" s="16">
        <f t="shared" si="92"/>
        <v>3</v>
      </c>
      <c r="R47" s="14">
        <f t="shared" si="93"/>
        <v>0</v>
      </c>
      <c r="S47" s="14">
        <f t="shared" si="94"/>
        <v>0</v>
      </c>
      <c r="T47" s="14">
        <f t="shared" si="95"/>
        <v>3</v>
      </c>
      <c r="U47" s="67"/>
      <c r="V47" s="77">
        <f t="shared" si="96"/>
        <v>115437.3</v>
      </c>
      <c r="W47" s="77">
        <f t="shared" si="97"/>
        <v>197552.7</v>
      </c>
      <c r="X47" s="46">
        <f t="shared" si="98"/>
        <v>0.36882104859580178</v>
      </c>
      <c r="Y47" s="46">
        <f t="shared" si="99"/>
        <v>0.63117895140419822</v>
      </c>
      <c r="Z47" s="19">
        <f t="shared" si="100"/>
        <v>0.63117895140419822</v>
      </c>
      <c r="AA47" s="19">
        <f t="shared" si="101"/>
        <v>0.13117895140419822</v>
      </c>
      <c r="AB47" s="20">
        <f t="shared" si="102"/>
        <v>8.7452634269465488</v>
      </c>
      <c r="AC47" s="21">
        <f t="shared" si="103"/>
        <v>8</v>
      </c>
      <c r="AD47" s="21">
        <f t="shared" si="104"/>
        <v>1</v>
      </c>
      <c r="AE47" s="21">
        <f t="shared" si="105"/>
        <v>3</v>
      </c>
      <c r="AF47" s="21">
        <f t="shared" si="106"/>
        <v>0</v>
      </c>
      <c r="AG47" s="21">
        <f t="shared" si="107"/>
        <v>0</v>
      </c>
      <c r="AH47" s="21">
        <f t="shared" si="108"/>
        <v>3</v>
      </c>
      <c r="AI47" s="47">
        <f t="shared" si="109"/>
        <v>0</v>
      </c>
      <c r="AJ47" s="79">
        <f t="shared" si="110"/>
        <v>134216.70000000001</v>
      </c>
      <c r="AK47" s="79">
        <f t="shared" si="111"/>
        <v>178773.3</v>
      </c>
      <c r="AL47" s="48">
        <f t="shared" si="112"/>
        <v>0.42882104859580172</v>
      </c>
      <c r="AM47" s="48">
        <f t="shared" si="113"/>
        <v>0.57117895140419817</v>
      </c>
      <c r="AN47" s="22">
        <f t="shared" si="114"/>
        <v>0.57117895140419817</v>
      </c>
      <c r="AO47" s="22">
        <f t="shared" si="115"/>
        <v>7.1178951404198165E-2</v>
      </c>
      <c r="AP47" s="23">
        <f t="shared" si="116"/>
        <v>4.7452634269465443</v>
      </c>
      <c r="AQ47" s="24">
        <f t="shared" si="117"/>
        <v>4</v>
      </c>
      <c r="AR47" s="24">
        <f t="shared" si="118"/>
        <v>1</v>
      </c>
      <c r="AS47" s="24">
        <f t="shared" si="119"/>
        <v>3</v>
      </c>
      <c r="AT47" s="24">
        <f t="shared" si="120"/>
        <v>0</v>
      </c>
      <c r="AU47" s="24">
        <f t="shared" si="121"/>
        <v>0</v>
      </c>
      <c r="AV47" s="24">
        <f t="shared" si="122"/>
        <v>3</v>
      </c>
      <c r="AW47" s="60">
        <f t="shared" si="123"/>
        <v>0</v>
      </c>
      <c r="AX47" s="25">
        <f t="shared" si="124"/>
        <v>0</v>
      </c>
      <c r="AY47" s="26">
        <f t="shared" si="125"/>
        <v>0</v>
      </c>
      <c r="AZ47" s="80">
        <f t="shared" si="126"/>
        <v>1.4999999999999999E-2</v>
      </c>
      <c r="BA47" s="80">
        <f t="shared" si="127"/>
        <v>0.51500000000000001</v>
      </c>
      <c r="BB47" s="80">
        <f t="shared" si="128"/>
        <v>0.48499999999999999</v>
      </c>
      <c r="BC47" s="98"/>
      <c r="BD47" s="79">
        <f t="shared" si="129"/>
        <v>118661.09699999999</v>
      </c>
      <c r="BE47" s="79">
        <f t="shared" si="130"/>
        <v>194328.90299999999</v>
      </c>
      <c r="BF47" s="48">
        <f t="shared" si="131"/>
        <v>0.37912104859580176</v>
      </c>
      <c r="BG47" s="48">
        <f t="shared" si="132"/>
        <v>0.60137595140419819</v>
      </c>
      <c r="BH47" s="22">
        <f t="shared" si="133"/>
        <v>0.60137595140419819</v>
      </c>
      <c r="BI47" s="22">
        <f t="shared" si="134"/>
        <v>0.10137595140419819</v>
      </c>
      <c r="BJ47" s="23">
        <f t="shared" si="135"/>
        <v>6.7583967602798802</v>
      </c>
      <c r="BK47" s="24">
        <f t="shared" si="136"/>
        <v>6</v>
      </c>
      <c r="BL47" s="24">
        <f t="shared" si="137"/>
        <v>1</v>
      </c>
      <c r="BM47" s="24">
        <f t="shared" si="138"/>
        <v>3</v>
      </c>
      <c r="BN47" s="24">
        <f t="shared" si="139"/>
        <v>0</v>
      </c>
      <c r="BO47" s="24">
        <f t="shared" si="140"/>
        <v>0</v>
      </c>
      <c r="BP47" s="24">
        <f t="shared" si="141"/>
        <v>3</v>
      </c>
      <c r="BQ47" s="60">
        <f t="shared" si="142"/>
        <v>0</v>
      </c>
      <c r="BS47" s="79">
        <f t="shared" si="143"/>
        <v>112529.6229</v>
      </c>
      <c r="BT47" s="79">
        <f t="shared" si="144"/>
        <v>200460.37710000001</v>
      </c>
      <c r="BU47" s="48">
        <f t="shared" si="145"/>
        <v>0.35953104859580182</v>
      </c>
      <c r="BV47" s="94">
        <f t="shared" si="146"/>
        <v>0.64046895140419824</v>
      </c>
      <c r="BW47" s="22">
        <f t="shared" si="147"/>
        <v>0.64046895140419824</v>
      </c>
      <c r="BX47" s="22">
        <f t="shared" si="148"/>
        <v>0.14046895140419824</v>
      </c>
      <c r="BY47" s="23">
        <f t="shared" si="149"/>
        <v>9.3645967602798823</v>
      </c>
      <c r="BZ47" s="24">
        <f t="shared" si="150"/>
        <v>9</v>
      </c>
      <c r="CA47" s="24">
        <f t="shared" si="151"/>
        <v>1</v>
      </c>
      <c r="CB47" s="24">
        <f t="shared" si="152"/>
        <v>3</v>
      </c>
      <c r="CC47" s="24">
        <f t="shared" si="153"/>
        <v>0</v>
      </c>
      <c r="CD47" s="24">
        <f t="shared" si="154"/>
        <v>0</v>
      </c>
      <c r="CE47" s="24">
        <f t="shared" si="155"/>
        <v>3</v>
      </c>
      <c r="CF47" s="60">
        <f t="shared" si="156"/>
        <v>0</v>
      </c>
    </row>
    <row r="48" spans="1:84" ht="15" customHeight="1" x14ac:dyDescent="0.25">
      <c r="A48" s="53" t="s">
        <v>50</v>
      </c>
      <c r="B48" s="75">
        <v>5590934</v>
      </c>
      <c r="C48" s="75">
        <v>2827709</v>
      </c>
      <c r="D48" s="75">
        <v>2661437</v>
      </c>
      <c r="E48" s="49">
        <f t="shared" si="81"/>
        <v>0.50576683609572215</v>
      </c>
      <c r="F48" s="49">
        <f t="shared" si="82"/>
        <v>0.47602726127691725</v>
      </c>
      <c r="G48" s="49">
        <f t="shared" si="83"/>
        <v>0.51514552536952019</v>
      </c>
      <c r="H48" s="49">
        <f t="shared" si="84"/>
        <v>0.48485447463047987</v>
      </c>
      <c r="I48" s="14">
        <v>18</v>
      </c>
      <c r="J48" s="17">
        <f t="shared" si="85"/>
        <v>0.51514552536952019</v>
      </c>
      <c r="K48" s="15">
        <f t="shared" si="86"/>
        <v>9.5</v>
      </c>
      <c r="L48" s="16">
        <f t="shared" si="87"/>
        <v>10</v>
      </c>
      <c r="M48" s="17">
        <f t="shared" si="88"/>
        <v>1.5145525369520185E-2</v>
      </c>
      <c r="N48" s="18">
        <f t="shared" si="89"/>
        <v>1.0097016913013457</v>
      </c>
      <c r="O48" s="14">
        <f t="shared" si="90"/>
        <v>1</v>
      </c>
      <c r="P48" s="14">
        <f t="shared" si="91"/>
        <v>1</v>
      </c>
      <c r="Q48" s="16">
        <f t="shared" si="92"/>
        <v>11</v>
      </c>
      <c r="R48" s="14">
        <f t="shared" si="93"/>
        <v>7</v>
      </c>
      <c r="S48" s="14">
        <f t="shared" si="94"/>
        <v>11</v>
      </c>
      <c r="T48" s="14">
        <f t="shared" si="95"/>
        <v>7</v>
      </c>
      <c r="U48" s="67"/>
      <c r="V48" s="77">
        <f t="shared" si="96"/>
        <v>2663034.62</v>
      </c>
      <c r="W48" s="77">
        <f t="shared" si="97"/>
        <v>2826111.38</v>
      </c>
      <c r="X48" s="46">
        <f t="shared" si="98"/>
        <v>0.48514552536952016</v>
      </c>
      <c r="Y48" s="46">
        <f t="shared" si="99"/>
        <v>0.51485447463047984</v>
      </c>
      <c r="Z48" s="19">
        <f t="shared" si="100"/>
        <v>0.51485447463047984</v>
      </c>
      <c r="AA48" s="19">
        <f t="shared" si="101"/>
        <v>1.4854474630479841E-2</v>
      </c>
      <c r="AB48" s="20">
        <f t="shared" si="102"/>
        <v>0.99029830869865609</v>
      </c>
      <c r="AC48" s="21">
        <f t="shared" si="103"/>
        <v>0</v>
      </c>
      <c r="AD48" s="21">
        <f t="shared" si="104"/>
        <v>0</v>
      </c>
      <c r="AE48" s="21">
        <f t="shared" si="105"/>
        <v>10</v>
      </c>
      <c r="AF48" s="21">
        <f t="shared" si="106"/>
        <v>8</v>
      </c>
      <c r="AG48" s="21">
        <f t="shared" si="107"/>
        <v>8</v>
      </c>
      <c r="AH48" s="21">
        <f t="shared" si="108"/>
        <v>10</v>
      </c>
      <c r="AI48" s="47">
        <f t="shared" si="109"/>
        <v>3</v>
      </c>
      <c r="AJ48" s="79">
        <f t="shared" si="110"/>
        <v>2992383.38</v>
      </c>
      <c r="AK48" s="79">
        <f t="shared" si="111"/>
        <v>2496762.62</v>
      </c>
      <c r="AL48" s="48">
        <f t="shared" si="112"/>
        <v>0.54514552536952021</v>
      </c>
      <c r="AM48" s="48">
        <f t="shared" si="113"/>
        <v>0.4548544746304799</v>
      </c>
      <c r="AN48" s="22">
        <f t="shared" si="114"/>
        <v>0.54514552536952021</v>
      </c>
      <c r="AO48" s="22">
        <f t="shared" si="115"/>
        <v>4.5145525369520212E-2</v>
      </c>
      <c r="AP48" s="23">
        <f t="shared" si="116"/>
        <v>3.0097016913013475</v>
      </c>
      <c r="AQ48" s="24">
        <f t="shared" si="117"/>
        <v>3</v>
      </c>
      <c r="AR48" s="24">
        <f t="shared" si="118"/>
        <v>3</v>
      </c>
      <c r="AS48" s="24">
        <f t="shared" si="119"/>
        <v>13</v>
      </c>
      <c r="AT48" s="24">
        <f t="shared" si="120"/>
        <v>5</v>
      </c>
      <c r="AU48" s="24">
        <f t="shared" si="121"/>
        <v>13</v>
      </c>
      <c r="AV48" s="24">
        <f t="shared" si="122"/>
        <v>5</v>
      </c>
      <c r="AW48" s="60">
        <f t="shared" si="123"/>
        <v>2</v>
      </c>
      <c r="AX48" s="25">
        <f t="shared" si="124"/>
        <v>5</v>
      </c>
      <c r="AY48" s="26">
        <f t="shared" si="125"/>
        <v>0.27777777777777779</v>
      </c>
      <c r="AZ48" s="80">
        <f t="shared" si="126"/>
        <v>0.12</v>
      </c>
      <c r="BA48" s="80">
        <f t="shared" si="127"/>
        <v>0.62</v>
      </c>
      <c r="BB48" s="80">
        <f t="shared" si="128"/>
        <v>0.38</v>
      </c>
      <c r="BC48" s="98"/>
      <c r="BD48" s="79">
        <f t="shared" si="129"/>
        <v>2719572.8237999999</v>
      </c>
      <c r="BE48" s="79">
        <f t="shared" si="130"/>
        <v>2769573.1762000001</v>
      </c>
      <c r="BF48" s="48">
        <f t="shared" si="131"/>
        <v>0.49544552536952019</v>
      </c>
      <c r="BG48" s="48">
        <f t="shared" si="132"/>
        <v>0.48505147463047987</v>
      </c>
      <c r="BH48" s="22">
        <f t="shared" si="133"/>
        <v>0.49544552536952019</v>
      </c>
      <c r="BI48" s="22">
        <f t="shared" si="134"/>
        <v>-4.55447463047981E-3</v>
      </c>
      <c r="BJ48" s="23">
        <f t="shared" si="135"/>
        <v>-0.30363164203198734</v>
      </c>
      <c r="BK48" s="24">
        <f t="shared" si="136"/>
        <v>0</v>
      </c>
      <c r="BL48" s="24">
        <f t="shared" si="137"/>
        <v>0</v>
      </c>
      <c r="BM48" s="24">
        <f t="shared" si="138"/>
        <v>10</v>
      </c>
      <c r="BN48" s="24">
        <f t="shared" si="139"/>
        <v>8</v>
      </c>
      <c r="BO48" s="24">
        <f t="shared" si="140"/>
        <v>10</v>
      </c>
      <c r="BP48" s="24">
        <f t="shared" si="141"/>
        <v>8</v>
      </c>
      <c r="BQ48" s="60">
        <f t="shared" si="142"/>
        <v>1</v>
      </c>
      <c r="BS48" s="79">
        <f t="shared" si="143"/>
        <v>2612040.4536600001</v>
      </c>
      <c r="BT48" s="79">
        <f t="shared" si="144"/>
        <v>2877105.5463399999</v>
      </c>
      <c r="BU48" s="48">
        <f t="shared" si="145"/>
        <v>0.47585552536952014</v>
      </c>
      <c r="BV48" s="94">
        <f t="shared" si="146"/>
        <v>0.52414447463047986</v>
      </c>
      <c r="BW48" s="22">
        <f t="shared" si="147"/>
        <v>0.52414447463047986</v>
      </c>
      <c r="BX48" s="22">
        <f t="shared" si="148"/>
        <v>2.4144474630479862E-2</v>
      </c>
      <c r="BY48" s="23">
        <f t="shared" si="149"/>
        <v>1.6096316420319909</v>
      </c>
      <c r="BZ48" s="24">
        <f t="shared" si="150"/>
        <v>1</v>
      </c>
      <c r="CA48" s="24">
        <f t="shared" si="151"/>
        <v>1</v>
      </c>
      <c r="CB48" s="24">
        <f t="shared" si="152"/>
        <v>11</v>
      </c>
      <c r="CC48" s="24">
        <f t="shared" si="153"/>
        <v>7</v>
      </c>
      <c r="CD48" s="24">
        <f t="shared" si="154"/>
        <v>7</v>
      </c>
      <c r="CE48" s="24">
        <f t="shared" si="155"/>
        <v>11</v>
      </c>
      <c r="CF48" s="60">
        <f t="shared" si="156"/>
        <v>4</v>
      </c>
    </row>
    <row r="49" spans="1:84" ht="15" customHeight="1" x14ac:dyDescent="0.25">
      <c r="A49" s="53" t="s">
        <v>69</v>
      </c>
      <c r="B49" s="75">
        <v>1334872</v>
      </c>
      <c r="C49" s="75">
        <v>443547</v>
      </c>
      <c r="D49" s="75">
        <v>891325</v>
      </c>
      <c r="E49" s="49">
        <f t="shared" si="81"/>
        <v>0.33227680256983438</v>
      </c>
      <c r="F49" s="49">
        <f t="shared" si="82"/>
        <v>0.66772319743016562</v>
      </c>
      <c r="G49" s="49">
        <f t="shared" si="83"/>
        <v>0.33227680256983438</v>
      </c>
      <c r="H49" s="49">
        <f t="shared" si="84"/>
        <v>0.66772319743016562</v>
      </c>
      <c r="I49" s="14">
        <v>7</v>
      </c>
      <c r="J49" s="17">
        <f t="shared" si="85"/>
        <v>0.66772319743016562</v>
      </c>
      <c r="K49" s="15">
        <f t="shared" si="86"/>
        <v>4</v>
      </c>
      <c r="L49" s="16">
        <f t="shared" si="87"/>
        <v>4</v>
      </c>
      <c r="M49" s="17">
        <f t="shared" si="88"/>
        <v>0.16772319743016562</v>
      </c>
      <c r="N49" s="18">
        <f t="shared" si="89"/>
        <v>11.181546495344374</v>
      </c>
      <c r="O49" s="14">
        <f t="shared" si="90"/>
        <v>11</v>
      </c>
      <c r="P49" s="14">
        <f t="shared" si="91"/>
        <v>3</v>
      </c>
      <c r="Q49" s="16">
        <f t="shared" si="92"/>
        <v>7</v>
      </c>
      <c r="R49" s="14">
        <f t="shared" si="93"/>
        <v>0</v>
      </c>
      <c r="S49" s="14">
        <f t="shared" si="94"/>
        <v>0</v>
      </c>
      <c r="T49" s="14">
        <f t="shared" si="95"/>
        <v>7</v>
      </c>
      <c r="U49" s="67"/>
      <c r="V49" s="77">
        <f t="shared" si="96"/>
        <v>403500.84</v>
      </c>
      <c r="W49" s="77">
        <f t="shared" si="97"/>
        <v>931371.16</v>
      </c>
      <c r="X49" s="46">
        <f t="shared" si="98"/>
        <v>0.30227680256983436</v>
      </c>
      <c r="Y49" s="46">
        <f t="shared" si="99"/>
        <v>0.69772319743016564</v>
      </c>
      <c r="Z49" s="19">
        <f t="shared" si="100"/>
        <v>0.69772319743016564</v>
      </c>
      <c r="AA49" s="19">
        <f t="shared" si="101"/>
        <v>0.19772319743016564</v>
      </c>
      <c r="AB49" s="20">
        <f t="shared" si="102"/>
        <v>13.181546495344376</v>
      </c>
      <c r="AC49" s="21">
        <f t="shared" si="103"/>
        <v>13</v>
      </c>
      <c r="AD49" s="21">
        <f t="shared" si="104"/>
        <v>3</v>
      </c>
      <c r="AE49" s="21">
        <f t="shared" si="105"/>
        <v>7</v>
      </c>
      <c r="AF49" s="21">
        <f t="shared" si="106"/>
        <v>0</v>
      </c>
      <c r="AG49" s="21">
        <f t="shared" si="107"/>
        <v>0</v>
      </c>
      <c r="AH49" s="21">
        <f t="shared" si="108"/>
        <v>7</v>
      </c>
      <c r="AI49" s="47">
        <f t="shared" si="109"/>
        <v>0</v>
      </c>
      <c r="AJ49" s="79">
        <f t="shared" si="110"/>
        <v>483593.16</v>
      </c>
      <c r="AK49" s="79">
        <f t="shared" si="111"/>
        <v>851278.84</v>
      </c>
      <c r="AL49" s="48">
        <f t="shared" si="112"/>
        <v>0.36227680256983441</v>
      </c>
      <c r="AM49" s="48">
        <f t="shared" si="113"/>
        <v>0.63772319743016559</v>
      </c>
      <c r="AN49" s="22">
        <f t="shared" si="114"/>
        <v>0.63772319743016559</v>
      </c>
      <c r="AO49" s="22">
        <f t="shared" si="115"/>
        <v>0.13772319743016559</v>
      </c>
      <c r="AP49" s="23">
        <f t="shared" si="116"/>
        <v>9.1815464953443726</v>
      </c>
      <c r="AQ49" s="24">
        <f t="shared" si="117"/>
        <v>9</v>
      </c>
      <c r="AR49" s="24">
        <f t="shared" si="118"/>
        <v>3</v>
      </c>
      <c r="AS49" s="24">
        <f t="shared" si="119"/>
        <v>7</v>
      </c>
      <c r="AT49" s="24">
        <f t="shared" si="120"/>
        <v>0</v>
      </c>
      <c r="AU49" s="24">
        <f t="shared" si="121"/>
        <v>0</v>
      </c>
      <c r="AV49" s="24">
        <f t="shared" si="122"/>
        <v>7</v>
      </c>
      <c r="AW49" s="60">
        <f t="shared" si="123"/>
        <v>0</v>
      </c>
      <c r="AX49" s="25">
        <f t="shared" si="124"/>
        <v>0</v>
      </c>
      <c r="AY49" s="26">
        <f t="shared" si="125"/>
        <v>0</v>
      </c>
      <c r="AZ49" s="80">
        <f t="shared" si="126"/>
        <v>4.4999999999999998E-2</v>
      </c>
      <c r="BA49" s="80">
        <f t="shared" si="127"/>
        <v>0.54500000000000004</v>
      </c>
      <c r="BB49" s="80">
        <f t="shared" si="128"/>
        <v>0.45499999999999996</v>
      </c>
      <c r="BC49" s="98"/>
      <c r="BD49" s="79">
        <f t="shared" si="129"/>
        <v>417250.02159999998</v>
      </c>
      <c r="BE49" s="79">
        <f t="shared" si="130"/>
        <v>917621.97840000002</v>
      </c>
      <c r="BF49" s="48">
        <f t="shared" si="131"/>
        <v>0.31257680256983439</v>
      </c>
      <c r="BG49" s="48">
        <f t="shared" si="132"/>
        <v>0.66792019743016562</v>
      </c>
      <c r="BH49" s="22">
        <f t="shared" si="133"/>
        <v>0.66792019743016562</v>
      </c>
      <c r="BI49" s="22">
        <f t="shared" si="134"/>
        <v>0.16792019743016562</v>
      </c>
      <c r="BJ49" s="23">
        <f t="shared" si="135"/>
        <v>11.194679828677708</v>
      </c>
      <c r="BK49" s="24">
        <f t="shared" si="136"/>
        <v>11</v>
      </c>
      <c r="BL49" s="24">
        <f t="shared" si="137"/>
        <v>3</v>
      </c>
      <c r="BM49" s="24">
        <f t="shared" si="138"/>
        <v>7</v>
      </c>
      <c r="BN49" s="24">
        <f t="shared" si="139"/>
        <v>0</v>
      </c>
      <c r="BO49" s="24">
        <f t="shared" si="140"/>
        <v>0</v>
      </c>
      <c r="BP49" s="24">
        <f t="shared" si="141"/>
        <v>7</v>
      </c>
      <c r="BQ49" s="60">
        <f t="shared" si="142"/>
        <v>0</v>
      </c>
      <c r="BS49" s="79">
        <f t="shared" si="143"/>
        <v>391099.87912</v>
      </c>
      <c r="BT49" s="79">
        <f t="shared" si="144"/>
        <v>943772.12087999994</v>
      </c>
      <c r="BU49" s="48">
        <f t="shared" si="145"/>
        <v>0.29298680256983439</v>
      </c>
      <c r="BV49" s="94">
        <f t="shared" si="146"/>
        <v>0.70701319743016555</v>
      </c>
      <c r="BW49" s="22">
        <f t="shared" si="147"/>
        <v>0.70701319743016555</v>
      </c>
      <c r="BX49" s="22">
        <f t="shared" si="148"/>
        <v>0.20701319743016555</v>
      </c>
      <c r="BY49" s="23">
        <f t="shared" si="149"/>
        <v>13.800879828677704</v>
      </c>
      <c r="BZ49" s="24">
        <f t="shared" si="150"/>
        <v>13</v>
      </c>
      <c r="CA49" s="24">
        <f t="shared" si="151"/>
        <v>3</v>
      </c>
      <c r="CB49" s="24">
        <f t="shared" si="152"/>
        <v>7</v>
      </c>
      <c r="CC49" s="24">
        <f t="shared" si="153"/>
        <v>0</v>
      </c>
      <c r="CD49" s="24">
        <f t="shared" si="154"/>
        <v>0</v>
      </c>
      <c r="CE49" s="24">
        <f t="shared" si="155"/>
        <v>7</v>
      </c>
      <c r="CF49" s="60">
        <f t="shared" si="156"/>
        <v>0</v>
      </c>
    </row>
    <row r="50" spans="1:84" ht="15" customHeight="1" x14ac:dyDescent="0.25">
      <c r="A50" s="53" t="s">
        <v>43</v>
      </c>
      <c r="B50" s="75">
        <v>1789270</v>
      </c>
      <c r="C50" s="75">
        <v>970488</v>
      </c>
      <c r="D50" s="75">
        <v>754175</v>
      </c>
      <c r="E50" s="49">
        <f t="shared" si="81"/>
        <v>0.54239326652769004</v>
      </c>
      <c r="F50" s="49">
        <f t="shared" si="82"/>
        <v>0.42149871176513326</v>
      </c>
      <c r="G50" s="49">
        <f t="shared" si="83"/>
        <v>0.56271167178747383</v>
      </c>
      <c r="H50" s="49">
        <f t="shared" si="84"/>
        <v>0.43728832821252617</v>
      </c>
      <c r="I50" s="14">
        <v>7</v>
      </c>
      <c r="J50" s="17">
        <f t="shared" si="85"/>
        <v>0.56271167178747383</v>
      </c>
      <c r="K50" s="15">
        <f t="shared" si="86"/>
        <v>4</v>
      </c>
      <c r="L50" s="16">
        <f t="shared" si="87"/>
        <v>4</v>
      </c>
      <c r="M50" s="17">
        <f t="shared" si="88"/>
        <v>6.2711671787473833E-2</v>
      </c>
      <c r="N50" s="18">
        <f t="shared" si="89"/>
        <v>4.1807781191649225</v>
      </c>
      <c r="O50" s="14">
        <f t="shared" si="90"/>
        <v>4</v>
      </c>
      <c r="P50" s="14">
        <f t="shared" si="91"/>
        <v>3</v>
      </c>
      <c r="Q50" s="16">
        <f t="shared" si="92"/>
        <v>7</v>
      </c>
      <c r="R50" s="14">
        <f t="shared" si="93"/>
        <v>0</v>
      </c>
      <c r="S50" s="14">
        <f t="shared" si="94"/>
        <v>7</v>
      </c>
      <c r="T50" s="14">
        <f t="shared" si="95"/>
        <v>0</v>
      </c>
      <c r="U50" s="67"/>
      <c r="V50" s="77">
        <f t="shared" si="96"/>
        <v>918748.11</v>
      </c>
      <c r="W50" s="77">
        <f t="shared" si="97"/>
        <v>805914.89</v>
      </c>
      <c r="X50" s="46">
        <f t="shared" si="98"/>
        <v>0.53271167178747381</v>
      </c>
      <c r="Y50" s="46">
        <f t="shared" si="99"/>
        <v>0.46728832821252619</v>
      </c>
      <c r="Z50" s="19">
        <f t="shared" si="100"/>
        <v>0.53271167178747381</v>
      </c>
      <c r="AA50" s="19">
        <f t="shared" si="101"/>
        <v>3.2711671787473806E-2</v>
      </c>
      <c r="AB50" s="20">
        <f t="shared" si="102"/>
        <v>2.1807781191649207</v>
      </c>
      <c r="AC50" s="21">
        <f t="shared" si="103"/>
        <v>2</v>
      </c>
      <c r="AD50" s="21">
        <f t="shared" si="104"/>
        <v>2</v>
      </c>
      <c r="AE50" s="21">
        <f t="shared" si="105"/>
        <v>6</v>
      </c>
      <c r="AF50" s="21">
        <f t="shared" si="106"/>
        <v>1</v>
      </c>
      <c r="AG50" s="21">
        <f t="shared" si="107"/>
        <v>6</v>
      </c>
      <c r="AH50" s="21">
        <f t="shared" si="108"/>
        <v>1</v>
      </c>
      <c r="AI50" s="47">
        <f t="shared" si="109"/>
        <v>1</v>
      </c>
      <c r="AJ50" s="79">
        <f t="shared" si="110"/>
        <v>1022227.89</v>
      </c>
      <c r="AK50" s="79">
        <f t="shared" si="111"/>
        <v>702435.11</v>
      </c>
      <c r="AL50" s="48">
        <f t="shared" si="112"/>
        <v>0.59271167178747386</v>
      </c>
      <c r="AM50" s="48">
        <f t="shared" si="113"/>
        <v>0.40728832821252614</v>
      </c>
      <c r="AN50" s="22">
        <f t="shared" si="114"/>
        <v>0.59271167178747386</v>
      </c>
      <c r="AO50" s="22">
        <f t="shared" si="115"/>
        <v>9.2711671787473859E-2</v>
      </c>
      <c r="AP50" s="23">
        <f t="shared" si="116"/>
        <v>6.1807781191649243</v>
      </c>
      <c r="AQ50" s="24">
        <f t="shared" si="117"/>
        <v>6</v>
      </c>
      <c r="AR50" s="24">
        <f t="shared" si="118"/>
        <v>3</v>
      </c>
      <c r="AS50" s="24">
        <f t="shared" si="119"/>
        <v>7</v>
      </c>
      <c r="AT50" s="24">
        <f t="shared" si="120"/>
        <v>0</v>
      </c>
      <c r="AU50" s="24">
        <f t="shared" si="121"/>
        <v>7</v>
      </c>
      <c r="AV50" s="24">
        <f t="shared" si="122"/>
        <v>0</v>
      </c>
      <c r="AW50" s="60">
        <f t="shared" si="123"/>
        <v>0</v>
      </c>
      <c r="AX50" s="25">
        <f t="shared" si="124"/>
        <v>1</v>
      </c>
      <c r="AY50" s="26">
        <f t="shared" si="125"/>
        <v>0.14285714285714285</v>
      </c>
      <c r="AZ50" s="80">
        <f t="shared" si="126"/>
        <v>4.4999999999999998E-2</v>
      </c>
      <c r="BA50" s="80">
        <f t="shared" si="127"/>
        <v>0.54500000000000004</v>
      </c>
      <c r="BB50" s="80">
        <f t="shared" si="128"/>
        <v>0.45499999999999996</v>
      </c>
      <c r="BC50" s="98"/>
      <c r="BD50" s="79">
        <f t="shared" si="129"/>
        <v>936512.13890000002</v>
      </c>
      <c r="BE50" s="79">
        <f t="shared" si="130"/>
        <v>788150.86109999998</v>
      </c>
      <c r="BF50" s="48">
        <f t="shared" si="131"/>
        <v>0.54301167178747378</v>
      </c>
      <c r="BG50" s="48">
        <f t="shared" si="132"/>
        <v>0.43748532821252617</v>
      </c>
      <c r="BH50" s="22">
        <f t="shared" si="133"/>
        <v>0.54301167178747378</v>
      </c>
      <c r="BI50" s="22">
        <f t="shared" si="134"/>
        <v>4.3011671787473782E-2</v>
      </c>
      <c r="BJ50" s="23">
        <f t="shared" si="135"/>
        <v>2.8674447858315855</v>
      </c>
      <c r="BK50" s="24">
        <f t="shared" si="136"/>
        <v>2</v>
      </c>
      <c r="BL50" s="24">
        <f t="shared" si="137"/>
        <v>2</v>
      </c>
      <c r="BM50" s="24">
        <f t="shared" si="138"/>
        <v>6</v>
      </c>
      <c r="BN50" s="24">
        <f t="shared" si="139"/>
        <v>1</v>
      </c>
      <c r="BO50" s="24">
        <f t="shared" si="140"/>
        <v>6</v>
      </c>
      <c r="BP50" s="24">
        <f t="shared" si="141"/>
        <v>1</v>
      </c>
      <c r="BQ50" s="60">
        <f t="shared" si="142"/>
        <v>1</v>
      </c>
      <c r="BS50" s="79">
        <f t="shared" si="143"/>
        <v>902725.99072999996</v>
      </c>
      <c r="BT50" s="79">
        <f t="shared" si="144"/>
        <v>821937.00927000004</v>
      </c>
      <c r="BU50" s="48">
        <f t="shared" si="145"/>
        <v>0.52342167178747379</v>
      </c>
      <c r="BV50" s="94">
        <f t="shared" si="146"/>
        <v>0.47657832821252616</v>
      </c>
      <c r="BW50" s="22">
        <f t="shared" si="147"/>
        <v>0.52342167178747379</v>
      </c>
      <c r="BX50" s="22">
        <f t="shared" si="148"/>
        <v>2.3421671787473786E-2</v>
      </c>
      <c r="BY50" s="23">
        <f t="shared" si="149"/>
        <v>1.5614447858315859</v>
      </c>
      <c r="BZ50" s="24">
        <f t="shared" si="150"/>
        <v>1</v>
      </c>
      <c r="CA50" s="24">
        <f t="shared" si="151"/>
        <v>1</v>
      </c>
      <c r="CB50" s="24">
        <f t="shared" si="152"/>
        <v>5</v>
      </c>
      <c r="CC50" s="24">
        <f t="shared" si="153"/>
        <v>2</v>
      </c>
      <c r="CD50" s="24">
        <f t="shared" si="154"/>
        <v>5</v>
      </c>
      <c r="CE50" s="24">
        <f t="shared" si="155"/>
        <v>2</v>
      </c>
      <c r="CF50" s="60">
        <f t="shared" si="156"/>
        <v>2</v>
      </c>
    </row>
    <row r="51" spans="1:84" ht="15" customHeight="1" x14ac:dyDescent="0.25">
      <c r="A51" s="53" t="s">
        <v>51</v>
      </c>
      <c r="B51" s="75">
        <v>5754939</v>
      </c>
      <c r="C51" s="75">
        <v>2990274</v>
      </c>
      <c r="D51" s="75">
        <v>2680434</v>
      </c>
      <c r="E51" s="49">
        <f t="shared" si="81"/>
        <v>0.51960133721660651</v>
      </c>
      <c r="F51" s="49">
        <f t="shared" si="82"/>
        <v>0.46576236516147262</v>
      </c>
      <c r="G51" s="49">
        <f t="shared" si="83"/>
        <v>0.52731934001891834</v>
      </c>
      <c r="H51" s="49">
        <f t="shared" si="84"/>
        <v>0.47268065998108172</v>
      </c>
      <c r="I51" s="14">
        <v>20</v>
      </c>
      <c r="J51" s="17">
        <f t="shared" si="85"/>
        <v>0.52731934001891834</v>
      </c>
      <c r="K51" s="15">
        <f t="shared" si="86"/>
        <v>10.5</v>
      </c>
      <c r="L51" s="16">
        <f t="shared" si="87"/>
        <v>11</v>
      </c>
      <c r="M51" s="17">
        <f t="shared" si="88"/>
        <v>2.7319340018918337E-2</v>
      </c>
      <c r="N51" s="18">
        <f t="shared" si="89"/>
        <v>1.8212893345945558</v>
      </c>
      <c r="O51" s="14">
        <f t="shared" si="90"/>
        <v>1</v>
      </c>
      <c r="P51" s="14">
        <f t="shared" si="91"/>
        <v>1</v>
      </c>
      <c r="Q51" s="16">
        <f t="shared" si="92"/>
        <v>12</v>
      </c>
      <c r="R51" s="14">
        <f t="shared" si="93"/>
        <v>8</v>
      </c>
      <c r="S51" s="14">
        <f t="shared" si="94"/>
        <v>12</v>
      </c>
      <c r="T51" s="14">
        <f t="shared" si="95"/>
        <v>8</v>
      </c>
      <c r="U51" s="67"/>
      <c r="V51" s="77">
        <f t="shared" si="96"/>
        <v>2820152.76</v>
      </c>
      <c r="W51" s="77">
        <f t="shared" si="97"/>
        <v>2850555.24</v>
      </c>
      <c r="X51" s="46">
        <f t="shared" si="98"/>
        <v>0.49731934001891831</v>
      </c>
      <c r="Y51" s="46">
        <f t="shared" si="99"/>
        <v>0.50268065998108169</v>
      </c>
      <c r="Z51" s="19">
        <f t="shared" si="100"/>
        <v>0.50268065998108169</v>
      </c>
      <c r="AA51" s="19">
        <f t="shared" si="101"/>
        <v>2.68065998108169E-3</v>
      </c>
      <c r="AB51" s="20">
        <f t="shared" si="102"/>
        <v>0.178710665405446</v>
      </c>
      <c r="AC51" s="21">
        <f t="shared" si="103"/>
        <v>0</v>
      </c>
      <c r="AD51" s="21">
        <f t="shared" si="104"/>
        <v>0</v>
      </c>
      <c r="AE51" s="21">
        <f t="shared" si="105"/>
        <v>11</v>
      </c>
      <c r="AF51" s="21">
        <f t="shared" si="106"/>
        <v>9</v>
      </c>
      <c r="AG51" s="21">
        <f t="shared" si="107"/>
        <v>9</v>
      </c>
      <c r="AH51" s="21">
        <f t="shared" si="108"/>
        <v>11</v>
      </c>
      <c r="AI51" s="47">
        <f t="shared" si="109"/>
        <v>3</v>
      </c>
      <c r="AJ51" s="79">
        <f t="shared" si="110"/>
        <v>3160395.24</v>
      </c>
      <c r="AK51" s="79">
        <f t="shared" si="111"/>
        <v>2510312.7599999998</v>
      </c>
      <c r="AL51" s="48">
        <f t="shared" si="112"/>
        <v>0.55731934001891836</v>
      </c>
      <c r="AM51" s="48">
        <f t="shared" si="113"/>
        <v>0.44268065998108175</v>
      </c>
      <c r="AN51" s="22">
        <f t="shared" si="114"/>
        <v>0.55731934001891836</v>
      </c>
      <c r="AO51" s="22">
        <f t="shared" si="115"/>
        <v>5.7319340018918363E-2</v>
      </c>
      <c r="AP51" s="23">
        <f t="shared" si="116"/>
        <v>3.8212893345945576</v>
      </c>
      <c r="AQ51" s="24">
        <f t="shared" si="117"/>
        <v>3</v>
      </c>
      <c r="AR51" s="24">
        <f t="shared" si="118"/>
        <v>3</v>
      </c>
      <c r="AS51" s="24">
        <f t="shared" si="119"/>
        <v>14</v>
      </c>
      <c r="AT51" s="24">
        <f t="shared" si="120"/>
        <v>6</v>
      </c>
      <c r="AU51" s="24">
        <f t="shared" si="121"/>
        <v>14</v>
      </c>
      <c r="AV51" s="24">
        <f t="shared" si="122"/>
        <v>6</v>
      </c>
      <c r="AW51" s="60">
        <f t="shared" si="123"/>
        <v>2</v>
      </c>
      <c r="AX51" s="25">
        <f t="shared" si="124"/>
        <v>5</v>
      </c>
      <c r="AY51" s="26">
        <f t="shared" si="125"/>
        <v>0.25</v>
      </c>
      <c r="AZ51" s="80">
        <f t="shared" si="126"/>
        <v>0.13500000000000001</v>
      </c>
      <c r="BA51" s="80">
        <f t="shared" si="127"/>
        <v>0.63500000000000001</v>
      </c>
      <c r="BB51" s="80">
        <f t="shared" si="128"/>
        <v>0.36499999999999999</v>
      </c>
      <c r="BC51" s="98"/>
      <c r="BD51" s="79">
        <f t="shared" si="129"/>
        <v>2878561.0523999999</v>
      </c>
      <c r="BE51" s="79">
        <f t="shared" si="130"/>
        <v>2792146.9476000001</v>
      </c>
      <c r="BF51" s="48">
        <f t="shared" si="131"/>
        <v>0.50761934001891829</v>
      </c>
      <c r="BG51" s="48">
        <f t="shared" si="132"/>
        <v>0.47287765998108172</v>
      </c>
      <c r="BH51" s="22">
        <f t="shared" si="133"/>
        <v>0.50761934001891829</v>
      </c>
      <c r="BI51" s="22">
        <f t="shared" si="134"/>
        <v>7.6193400189182858E-3</v>
      </c>
      <c r="BJ51" s="23">
        <f t="shared" si="135"/>
        <v>0.50795600126121909</v>
      </c>
      <c r="BK51" s="24">
        <f t="shared" si="136"/>
        <v>0</v>
      </c>
      <c r="BL51" s="24">
        <f t="shared" si="137"/>
        <v>0</v>
      </c>
      <c r="BM51" s="24">
        <f t="shared" si="138"/>
        <v>11</v>
      </c>
      <c r="BN51" s="24">
        <f t="shared" si="139"/>
        <v>9</v>
      </c>
      <c r="BO51" s="24">
        <f t="shared" si="140"/>
        <v>11</v>
      </c>
      <c r="BP51" s="24">
        <f t="shared" si="141"/>
        <v>9</v>
      </c>
      <c r="BQ51" s="60">
        <f t="shared" si="142"/>
        <v>1</v>
      </c>
      <c r="BS51" s="79">
        <f t="shared" si="143"/>
        <v>2767471.8826799998</v>
      </c>
      <c r="BT51" s="79">
        <f t="shared" si="144"/>
        <v>2903236.1173200002</v>
      </c>
      <c r="BU51" s="48">
        <f t="shared" si="145"/>
        <v>0.48802934001891823</v>
      </c>
      <c r="BV51" s="94">
        <f t="shared" si="146"/>
        <v>0.51197065998108171</v>
      </c>
      <c r="BW51" s="22">
        <f t="shared" si="147"/>
        <v>0.51197065998108171</v>
      </c>
      <c r="BX51" s="22">
        <f t="shared" si="148"/>
        <v>1.197065998108171E-2</v>
      </c>
      <c r="BY51" s="23">
        <f t="shared" si="149"/>
        <v>0.79804399873878074</v>
      </c>
      <c r="BZ51" s="24">
        <f t="shared" si="150"/>
        <v>0</v>
      </c>
      <c r="CA51" s="24">
        <f t="shared" si="151"/>
        <v>0</v>
      </c>
      <c r="CB51" s="24">
        <f t="shared" si="152"/>
        <v>11</v>
      </c>
      <c r="CC51" s="24">
        <f t="shared" si="153"/>
        <v>9</v>
      </c>
      <c r="CD51" s="24">
        <f t="shared" si="154"/>
        <v>9</v>
      </c>
      <c r="CE51" s="24">
        <f t="shared" si="155"/>
        <v>11</v>
      </c>
      <c r="CF51" s="60">
        <f t="shared" si="156"/>
        <v>3</v>
      </c>
    </row>
    <row r="52" spans="1:84" ht="15" customHeight="1" x14ac:dyDescent="0.25">
      <c r="A52" s="53" t="s">
        <v>39</v>
      </c>
      <c r="B52" s="75">
        <v>446049</v>
      </c>
      <c r="C52" s="75">
        <v>279677</v>
      </c>
      <c r="D52" s="75">
        <v>157204</v>
      </c>
      <c r="E52" s="49">
        <f t="shared" si="81"/>
        <v>0.627009588632639</v>
      </c>
      <c r="F52" s="49">
        <f t="shared" si="82"/>
        <v>0.35243661570813967</v>
      </c>
      <c r="G52" s="49">
        <f t="shared" si="83"/>
        <v>0.64016745978882117</v>
      </c>
      <c r="H52" s="49">
        <f t="shared" si="84"/>
        <v>0.35983254021117878</v>
      </c>
      <c r="I52" s="14">
        <v>4</v>
      </c>
      <c r="J52" s="17">
        <f t="shared" si="85"/>
        <v>0.64016745978882117</v>
      </c>
      <c r="K52" s="15">
        <f t="shared" si="86"/>
        <v>2.5</v>
      </c>
      <c r="L52" s="16">
        <f t="shared" si="87"/>
        <v>3</v>
      </c>
      <c r="M52" s="17">
        <f t="shared" si="88"/>
        <v>0.14016745978882117</v>
      </c>
      <c r="N52" s="18">
        <f t="shared" si="89"/>
        <v>9.3444973192547458</v>
      </c>
      <c r="O52" s="14">
        <f t="shared" si="90"/>
        <v>9</v>
      </c>
      <c r="P52" s="14">
        <f t="shared" si="91"/>
        <v>1</v>
      </c>
      <c r="Q52" s="16">
        <f t="shared" si="92"/>
        <v>4</v>
      </c>
      <c r="R52" s="14">
        <f t="shared" si="93"/>
        <v>0</v>
      </c>
      <c r="S52" s="14">
        <f t="shared" si="94"/>
        <v>4</v>
      </c>
      <c r="T52" s="14">
        <f t="shared" si="95"/>
        <v>0</v>
      </c>
      <c r="U52" s="67"/>
      <c r="V52" s="77">
        <f t="shared" si="96"/>
        <v>266570.57</v>
      </c>
      <c r="W52" s="77">
        <f t="shared" si="97"/>
        <v>170310.43</v>
      </c>
      <c r="X52" s="46">
        <f t="shared" si="98"/>
        <v>0.61016745978882114</v>
      </c>
      <c r="Y52" s="46">
        <f t="shared" si="99"/>
        <v>0.38983254021117875</v>
      </c>
      <c r="Z52" s="19">
        <f t="shared" si="100"/>
        <v>0.61016745978882114</v>
      </c>
      <c r="AA52" s="19">
        <f t="shared" si="101"/>
        <v>0.11016745978882114</v>
      </c>
      <c r="AB52" s="20">
        <f t="shared" si="102"/>
        <v>7.3444973192547431</v>
      </c>
      <c r="AC52" s="21">
        <f t="shared" si="103"/>
        <v>7</v>
      </c>
      <c r="AD52" s="21">
        <f t="shared" si="104"/>
        <v>1</v>
      </c>
      <c r="AE52" s="21">
        <f t="shared" si="105"/>
        <v>4</v>
      </c>
      <c r="AF52" s="21">
        <f t="shared" si="106"/>
        <v>0</v>
      </c>
      <c r="AG52" s="21">
        <f t="shared" si="107"/>
        <v>4</v>
      </c>
      <c r="AH52" s="21">
        <f t="shared" si="108"/>
        <v>0</v>
      </c>
      <c r="AI52" s="47">
        <f t="shared" si="109"/>
        <v>0</v>
      </c>
      <c r="AJ52" s="79">
        <f t="shared" si="110"/>
        <v>292783.43</v>
      </c>
      <c r="AK52" s="79">
        <f t="shared" si="111"/>
        <v>144097.57</v>
      </c>
      <c r="AL52" s="48">
        <f t="shared" si="112"/>
        <v>0.6701674597888212</v>
      </c>
      <c r="AM52" s="48">
        <f t="shared" si="113"/>
        <v>0.3298325402111788</v>
      </c>
      <c r="AN52" s="22">
        <f t="shared" si="114"/>
        <v>0.6701674597888212</v>
      </c>
      <c r="AO52" s="22">
        <f t="shared" si="115"/>
        <v>0.1701674597888212</v>
      </c>
      <c r="AP52" s="23">
        <f t="shared" si="116"/>
        <v>11.344497319254748</v>
      </c>
      <c r="AQ52" s="24">
        <f t="shared" si="117"/>
        <v>11</v>
      </c>
      <c r="AR52" s="24">
        <f t="shared" si="118"/>
        <v>1</v>
      </c>
      <c r="AS52" s="24">
        <f t="shared" si="119"/>
        <v>4</v>
      </c>
      <c r="AT52" s="24">
        <f t="shared" si="120"/>
        <v>0</v>
      </c>
      <c r="AU52" s="24">
        <f t="shared" si="121"/>
        <v>4</v>
      </c>
      <c r="AV52" s="24">
        <f t="shared" si="122"/>
        <v>0</v>
      </c>
      <c r="AW52" s="60">
        <f t="shared" si="123"/>
        <v>0</v>
      </c>
      <c r="AX52" s="25">
        <f t="shared" si="124"/>
        <v>0</v>
      </c>
      <c r="AY52" s="26">
        <f t="shared" si="125"/>
        <v>0</v>
      </c>
      <c r="AZ52" s="80">
        <f t="shared" si="126"/>
        <v>1.4999999999999999E-2</v>
      </c>
      <c r="BA52" s="80">
        <f t="shared" si="127"/>
        <v>0.51500000000000001</v>
      </c>
      <c r="BB52" s="80">
        <f t="shared" si="128"/>
        <v>0.48499999999999999</v>
      </c>
      <c r="BC52" s="98"/>
      <c r="BD52" s="79">
        <f t="shared" si="129"/>
        <v>271070.44429999997</v>
      </c>
      <c r="BE52" s="79">
        <f t="shared" si="130"/>
        <v>165810.5557</v>
      </c>
      <c r="BF52" s="48">
        <f t="shared" si="131"/>
        <v>0.62046745978882112</v>
      </c>
      <c r="BG52" s="48">
        <f t="shared" si="132"/>
        <v>0.36002954021117878</v>
      </c>
      <c r="BH52" s="22">
        <f t="shared" si="133"/>
        <v>0.62046745978882112</v>
      </c>
      <c r="BI52" s="22">
        <f t="shared" si="134"/>
        <v>0.12046745978882112</v>
      </c>
      <c r="BJ52" s="23">
        <f t="shared" si="135"/>
        <v>8.0311639859214079</v>
      </c>
      <c r="BK52" s="24">
        <f t="shared" si="136"/>
        <v>8</v>
      </c>
      <c r="BL52" s="24">
        <f t="shared" si="137"/>
        <v>1</v>
      </c>
      <c r="BM52" s="24">
        <f t="shared" si="138"/>
        <v>4</v>
      </c>
      <c r="BN52" s="24">
        <f t="shared" si="139"/>
        <v>0</v>
      </c>
      <c r="BO52" s="24">
        <f t="shared" si="140"/>
        <v>4</v>
      </c>
      <c r="BP52" s="24">
        <f t="shared" si="141"/>
        <v>0</v>
      </c>
      <c r="BQ52" s="60">
        <f t="shared" si="142"/>
        <v>0</v>
      </c>
      <c r="BS52" s="79">
        <f t="shared" si="143"/>
        <v>262511.94550999999</v>
      </c>
      <c r="BT52" s="79">
        <f t="shared" si="144"/>
        <v>174369.05449000001</v>
      </c>
      <c r="BU52" s="48">
        <f t="shared" si="145"/>
        <v>0.60087745978882123</v>
      </c>
      <c r="BV52" s="94">
        <f t="shared" si="146"/>
        <v>0.39912254021117882</v>
      </c>
      <c r="BW52" s="22">
        <f t="shared" si="147"/>
        <v>0.60087745978882123</v>
      </c>
      <c r="BX52" s="22">
        <f t="shared" si="148"/>
        <v>0.10087745978882123</v>
      </c>
      <c r="BY52" s="23">
        <f t="shared" si="149"/>
        <v>6.7251639859214158</v>
      </c>
      <c r="BZ52" s="24">
        <f t="shared" si="150"/>
        <v>6</v>
      </c>
      <c r="CA52" s="24">
        <f t="shared" si="151"/>
        <v>1</v>
      </c>
      <c r="CB52" s="24">
        <f t="shared" si="152"/>
        <v>4</v>
      </c>
      <c r="CC52" s="24">
        <f t="shared" si="153"/>
        <v>0</v>
      </c>
      <c r="CD52" s="24">
        <f t="shared" si="154"/>
        <v>4</v>
      </c>
      <c r="CE52" s="24">
        <f t="shared" si="155"/>
        <v>0</v>
      </c>
      <c r="CF52" s="60">
        <f t="shared" si="156"/>
        <v>0</v>
      </c>
    </row>
    <row r="53" spans="1:84" ht="15" customHeight="1" x14ac:dyDescent="0.25">
      <c r="A53" s="53" t="s">
        <v>78</v>
      </c>
      <c r="B53" s="75">
        <v>1964118</v>
      </c>
      <c r="C53" s="75">
        <v>865941</v>
      </c>
      <c r="D53" s="75">
        <v>1071645</v>
      </c>
      <c r="E53" s="49">
        <f t="shared" si="81"/>
        <v>0.44088033407361471</v>
      </c>
      <c r="F53" s="49">
        <f t="shared" si="82"/>
        <v>0.54561131255861406</v>
      </c>
      <c r="G53" s="49">
        <f t="shared" si="83"/>
        <v>0.44691745295434632</v>
      </c>
      <c r="H53" s="49">
        <f t="shared" si="84"/>
        <v>0.55308254704565374</v>
      </c>
      <c r="I53" s="14">
        <v>9</v>
      </c>
      <c r="J53" s="17">
        <f t="shared" si="85"/>
        <v>0.55308254704565374</v>
      </c>
      <c r="K53" s="15">
        <f t="shared" si="86"/>
        <v>5</v>
      </c>
      <c r="L53" s="16">
        <f t="shared" si="87"/>
        <v>5</v>
      </c>
      <c r="M53" s="17">
        <f t="shared" si="88"/>
        <v>5.3082547045653738E-2</v>
      </c>
      <c r="N53" s="18">
        <f t="shared" si="89"/>
        <v>3.5388364697102492</v>
      </c>
      <c r="O53" s="14">
        <f t="shared" si="90"/>
        <v>3</v>
      </c>
      <c r="P53" s="14">
        <f t="shared" si="91"/>
        <v>3</v>
      </c>
      <c r="Q53" s="16">
        <f t="shared" si="92"/>
        <v>8</v>
      </c>
      <c r="R53" s="14">
        <f t="shared" si="93"/>
        <v>1</v>
      </c>
      <c r="S53" s="14">
        <f t="shared" si="94"/>
        <v>1</v>
      </c>
      <c r="T53" s="14">
        <f t="shared" si="95"/>
        <v>8</v>
      </c>
      <c r="U53" s="67"/>
      <c r="V53" s="77">
        <f t="shared" si="96"/>
        <v>807813.42</v>
      </c>
      <c r="W53" s="77">
        <f t="shared" si="97"/>
        <v>1129772.58</v>
      </c>
      <c r="X53" s="46">
        <f t="shared" si="98"/>
        <v>0.41691745295434635</v>
      </c>
      <c r="Y53" s="46">
        <f t="shared" si="99"/>
        <v>0.58308254704565377</v>
      </c>
      <c r="Z53" s="19">
        <f t="shared" si="100"/>
        <v>0.58308254704565377</v>
      </c>
      <c r="AA53" s="19">
        <f t="shared" si="101"/>
        <v>8.3082547045653765E-2</v>
      </c>
      <c r="AB53" s="20">
        <f t="shared" si="102"/>
        <v>5.538836469710251</v>
      </c>
      <c r="AC53" s="21">
        <f t="shared" si="103"/>
        <v>5</v>
      </c>
      <c r="AD53" s="21">
        <f t="shared" si="104"/>
        <v>4</v>
      </c>
      <c r="AE53" s="21">
        <f t="shared" si="105"/>
        <v>9</v>
      </c>
      <c r="AF53" s="21">
        <f t="shared" si="106"/>
        <v>0</v>
      </c>
      <c r="AG53" s="21">
        <f t="shared" si="107"/>
        <v>0</v>
      </c>
      <c r="AH53" s="21">
        <f t="shared" si="108"/>
        <v>9</v>
      </c>
      <c r="AI53" s="47">
        <f t="shared" si="109"/>
        <v>1</v>
      </c>
      <c r="AJ53" s="79">
        <f t="shared" si="110"/>
        <v>924068.58</v>
      </c>
      <c r="AK53" s="79">
        <f t="shared" si="111"/>
        <v>1013517.42</v>
      </c>
      <c r="AL53" s="48">
        <f t="shared" si="112"/>
        <v>0.47691745295434629</v>
      </c>
      <c r="AM53" s="48">
        <f t="shared" si="113"/>
        <v>0.52308254704565371</v>
      </c>
      <c r="AN53" s="22">
        <f t="shared" si="114"/>
        <v>0.52308254704565371</v>
      </c>
      <c r="AO53" s="22">
        <f t="shared" si="115"/>
        <v>2.3082547045653712E-2</v>
      </c>
      <c r="AP53" s="23">
        <f t="shared" si="116"/>
        <v>1.5388364697102475</v>
      </c>
      <c r="AQ53" s="24">
        <f t="shared" si="117"/>
        <v>1</v>
      </c>
      <c r="AR53" s="24">
        <f t="shared" si="118"/>
        <v>1</v>
      </c>
      <c r="AS53" s="24">
        <f t="shared" si="119"/>
        <v>6</v>
      </c>
      <c r="AT53" s="24">
        <f t="shared" si="120"/>
        <v>3</v>
      </c>
      <c r="AU53" s="24">
        <f t="shared" si="121"/>
        <v>3</v>
      </c>
      <c r="AV53" s="24">
        <f t="shared" si="122"/>
        <v>6</v>
      </c>
      <c r="AW53" s="60">
        <f t="shared" si="123"/>
        <v>2</v>
      </c>
      <c r="AX53" s="25">
        <f t="shared" si="124"/>
        <v>3</v>
      </c>
      <c r="AY53" s="26">
        <f t="shared" si="125"/>
        <v>0.33333333333333331</v>
      </c>
      <c r="AZ53" s="80">
        <f t="shared" si="126"/>
        <v>0.06</v>
      </c>
      <c r="BA53" s="80">
        <f t="shared" si="127"/>
        <v>0.56000000000000005</v>
      </c>
      <c r="BB53" s="80">
        <f t="shared" si="128"/>
        <v>0.43999999999999995</v>
      </c>
      <c r="BC53" s="98"/>
      <c r="BD53" s="79">
        <f t="shared" si="129"/>
        <v>827770.55579999997</v>
      </c>
      <c r="BE53" s="79">
        <f t="shared" si="130"/>
        <v>1109815.4442</v>
      </c>
      <c r="BF53" s="48">
        <f t="shared" si="131"/>
        <v>0.42721745295434632</v>
      </c>
      <c r="BG53" s="48">
        <f t="shared" si="132"/>
        <v>0.55327954704565374</v>
      </c>
      <c r="BH53" s="22">
        <f t="shared" si="133"/>
        <v>0.55327954704565374</v>
      </c>
      <c r="BI53" s="22">
        <f t="shared" si="134"/>
        <v>5.3279547045653741E-2</v>
      </c>
      <c r="BJ53" s="23">
        <f t="shared" si="135"/>
        <v>3.5519698030435829</v>
      </c>
      <c r="BK53" s="24">
        <f t="shared" si="136"/>
        <v>3</v>
      </c>
      <c r="BL53" s="24">
        <f t="shared" si="137"/>
        <v>3</v>
      </c>
      <c r="BM53" s="24">
        <f t="shared" si="138"/>
        <v>8</v>
      </c>
      <c r="BN53" s="24">
        <f t="shared" si="139"/>
        <v>1</v>
      </c>
      <c r="BO53" s="24">
        <f t="shared" si="140"/>
        <v>1</v>
      </c>
      <c r="BP53" s="24">
        <f t="shared" si="141"/>
        <v>8</v>
      </c>
      <c r="BQ53" s="60">
        <f t="shared" si="142"/>
        <v>0</v>
      </c>
      <c r="BS53" s="79">
        <f t="shared" si="143"/>
        <v>789813.24606000003</v>
      </c>
      <c r="BT53" s="79">
        <f t="shared" si="144"/>
        <v>1147772.75394</v>
      </c>
      <c r="BU53" s="48">
        <f t="shared" si="145"/>
        <v>0.40762745295434633</v>
      </c>
      <c r="BV53" s="94">
        <f t="shared" si="146"/>
        <v>0.59237254704565367</v>
      </c>
      <c r="BW53" s="22">
        <f t="shared" si="147"/>
        <v>0.59237254704565367</v>
      </c>
      <c r="BX53" s="22">
        <f t="shared" si="148"/>
        <v>9.2372547045653675E-2</v>
      </c>
      <c r="BY53" s="23">
        <f t="shared" si="149"/>
        <v>6.1581698030435783</v>
      </c>
      <c r="BZ53" s="24">
        <f t="shared" si="150"/>
        <v>6</v>
      </c>
      <c r="CA53" s="24">
        <f t="shared" si="151"/>
        <v>4</v>
      </c>
      <c r="CB53" s="24">
        <f t="shared" si="152"/>
        <v>9</v>
      </c>
      <c r="CC53" s="24">
        <f t="shared" si="153"/>
        <v>0</v>
      </c>
      <c r="CD53" s="24">
        <f t="shared" si="154"/>
        <v>0</v>
      </c>
      <c r="CE53" s="24">
        <f t="shared" si="155"/>
        <v>9</v>
      </c>
      <c r="CF53" s="60">
        <f t="shared" si="156"/>
        <v>1</v>
      </c>
    </row>
    <row r="54" spans="1:84" ht="15" customHeight="1" x14ac:dyDescent="0.25">
      <c r="A54" s="53" t="s">
        <v>70</v>
      </c>
      <c r="B54" s="75">
        <v>363815</v>
      </c>
      <c r="C54" s="75">
        <v>145039</v>
      </c>
      <c r="D54" s="75">
        <v>210610</v>
      </c>
      <c r="E54" s="49">
        <f t="shared" si="81"/>
        <v>0.39866140758352459</v>
      </c>
      <c r="F54" s="49">
        <f t="shared" si="82"/>
        <v>0.57889311875541138</v>
      </c>
      <c r="G54" s="49">
        <f t="shared" si="83"/>
        <v>0.40781500861804754</v>
      </c>
      <c r="H54" s="49">
        <f t="shared" si="84"/>
        <v>0.59218499138195235</v>
      </c>
      <c r="I54" s="14">
        <v>3</v>
      </c>
      <c r="J54" s="17">
        <f t="shared" si="85"/>
        <v>0.59218499138195235</v>
      </c>
      <c r="K54" s="15">
        <f t="shared" si="86"/>
        <v>2</v>
      </c>
      <c r="L54" s="16">
        <f t="shared" si="87"/>
        <v>2</v>
      </c>
      <c r="M54" s="17">
        <f t="shared" si="88"/>
        <v>9.2184991381952353E-2</v>
      </c>
      <c r="N54" s="18">
        <f t="shared" si="89"/>
        <v>6.1456660921301571</v>
      </c>
      <c r="O54" s="14">
        <f t="shared" si="90"/>
        <v>6</v>
      </c>
      <c r="P54" s="14">
        <f t="shared" si="91"/>
        <v>1</v>
      </c>
      <c r="Q54" s="16">
        <f t="shared" si="92"/>
        <v>3</v>
      </c>
      <c r="R54" s="14">
        <f t="shared" si="93"/>
        <v>0</v>
      </c>
      <c r="S54" s="14">
        <f t="shared" si="94"/>
        <v>0</v>
      </c>
      <c r="T54" s="14">
        <f t="shared" si="95"/>
        <v>3</v>
      </c>
      <c r="U54" s="67"/>
      <c r="V54" s="77">
        <f t="shared" si="96"/>
        <v>134369.53</v>
      </c>
      <c r="W54" s="77">
        <f t="shared" si="97"/>
        <v>221279.47</v>
      </c>
      <c r="X54" s="46">
        <f t="shared" si="98"/>
        <v>0.37781500861804751</v>
      </c>
      <c r="Y54" s="46">
        <f t="shared" si="99"/>
        <v>0.62218499138195238</v>
      </c>
      <c r="Z54" s="19">
        <f t="shared" si="100"/>
        <v>0.62218499138195238</v>
      </c>
      <c r="AA54" s="19">
        <f t="shared" si="101"/>
        <v>0.12218499138195238</v>
      </c>
      <c r="AB54" s="20">
        <f t="shared" si="102"/>
        <v>8.1456660921301598</v>
      </c>
      <c r="AC54" s="21">
        <f t="shared" si="103"/>
        <v>8</v>
      </c>
      <c r="AD54" s="21">
        <f t="shared" si="104"/>
        <v>1</v>
      </c>
      <c r="AE54" s="21">
        <f t="shared" si="105"/>
        <v>3</v>
      </c>
      <c r="AF54" s="21">
        <f t="shared" si="106"/>
        <v>0</v>
      </c>
      <c r="AG54" s="21">
        <f t="shared" si="107"/>
        <v>0</v>
      </c>
      <c r="AH54" s="21">
        <f t="shared" si="108"/>
        <v>3</v>
      </c>
      <c r="AI54" s="47">
        <f t="shared" si="109"/>
        <v>0</v>
      </c>
      <c r="AJ54" s="79">
        <f t="shared" si="110"/>
        <v>155708.47</v>
      </c>
      <c r="AK54" s="79">
        <f t="shared" si="111"/>
        <v>199940.53</v>
      </c>
      <c r="AL54" s="48">
        <f t="shared" si="112"/>
        <v>0.43781500861804756</v>
      </c>
      <c r="AM54" s="48">
        <f t="shared" si="113"/>
        <v>0.56218499138195233</v>
      </c>
      <c r="AN54" s="22">
        <f t="shared" si="114"/>
        <v>0.56218499138195233</v>
      </c>
      <c r="AO54" s="22">
        <f t="shared" si="115"/>
        <v>6.2184991381952326E-2</v>
      </c>
      <c r="AP54" s="23">
        <f t="shared" si="116"/>
        <v>4.1456660921301554</v>
      </c>
      <c r="AQ54" s="24">
        <f t="shared" si="117"/>
        <v>4</v>
      </c>
      <c r="AR54" s="24">
        <f t="shared" si="118"/>
        <v>1</v>
      </c>
      <c r="AS54" s="24">
        <f t="shared" si="119"/>
        <v>3</v>
      </c>
      <c r="AT54" s="24">
        <f t="shared" si="120"/>
        <v>0</v>
      </c>
      <c r="AU54" s="24">
        <f t="shared" si="121"/>
        <v>0</v>
      </c>
      <c r="AV54" s="24">
        <f t="shared" si="122"/>
        <v>3</v>
      </c>
      <c r="AW54" s="60">
        <f t="shared" si="123"/>
        <v>0</v>
      </c>
      <c r="AX54" s="25">
        <f t="shared" si="124"/>
        <v>0</v>
      </c>
      <c r="AY54" s="26">
        <f t="shared" si="125"/>
        <v>0</v>
      </c>
      <c r="AZ54" s="80">
        <f t="shared" si="126"/>
        <v>1.4999999999999999E-2</v>
      </c>
      <c r="BA54" s="80">
        <f t="shared" si="127"/>
        <v>0.51500000000000001</v>
      </c>
      <c r="BB54" s="80">
        <f t="shared" si="128"/>
        <v>0.48499999999999999</v>
      </c>
      <c r="BC54" s="98"/>
      <c r="BD54" s="79">
        <f t="shared" si="129"/>
        <v>138032.71470000001</v>
      </c>
      <c r="BE54" s="79">
        <f t="shared" si="130"/>
        <v>217616.28529999999</v>
      </c>
      <c r="BF54" s="48">
        <f t="shared" si="131"/>
        <v>0.38811500861804754</v>
      </c>
      <c r="BG54" s="48">
        <f t="shared" si="132"/>
        <v>0.59238199138195236</v>
      </c>
      <c r="BH54" s="22">
        <f t="shared" si="133"/>
        <v>0.59238199138195236</v>
      </c>
      <c r="BI54" s="22">
        <f t="shared" si="134"/>
        <v>9.2381991381952355E-2</v>
      </c>
      <c r="BJ54" s="23">
        <f t="shared" si="135"/>
        <v>6.1587994254634904</v>
      </c>
      <c r="BK54" s="24">
        <f t="shared" si="136"/>
        <v>6</v>
      </c>
      <c r="BL54" s="24">
        <f t="shared" si="137"/>
        <v>1</v>
      </c>
      <c r="BM54" s="24">
        <f t="shared" si="138"/>
        <v>3</v>
      </c>
      <c r="BN54" s="24">
        <f t="shared" si="139"/>
        <v>0</v>
      </c>
      <c r="BO54" s="24">
        <f t="shared" si="140"/>
        <v>0</v>
      </c>
      <c r="BP54" s="24">
        <f t="shared" si="141"/>
        <v>3</v>
      </c>
      <c r="BQ54" s="60">
        <f t="shared" si="142"/>
        <v>0</v>
      </c>
      <c r="BS54" s="79">
        <f t="shared" si="143"/>
        <v>131065.55079000001</v>
      </c>
      <c r="BT54" s="79">
        <f t="shared" si="144"/>
        <v>224583.44920999999</v>
      </c>
      <c r="BU54" s="48">
        <f t="shared" si="145"/>
        <v>0.3685250086180476</v>
      </c>
      <c r="BV54" s="94">
        <f t="shared" si="146"/>
        <v>0.6314749913819524</v>
      </c>
      <c r="BW54" s="22">
        <f t="shared" si="147"/>
        <v>0.6314749913819524</v>
      </c>
      <c r="BX54" s="22">
        <f t="shared" si="148"/>
        <v>0.1314749913819524</v>
      </c>
      <c r="BY54" s="23">
        <f t="shared" si="149"/>
        <v>8.7649994254634933</v>
      </c>
      <c r="BZ54" s="24">
        <f t="shared" si="150"/>
        <v>8</v>
      </c>
      <c r="CA54" s="24">
        <f t="shared" si="151"/>
        <v>1</v>
      </c>
      <c r="CB54" s="24">
        <f t="shared" si="152"/>
        <v>3</v>
      </c>
      <c r="CC54" s="24">
        <f t="shared" si="153"/>
        <v>0</v>
      </c>
      <c r="CD54" s="24">
        <f t="shared" si="154"/>
        <v>0</v>
      </c>
      <c r="CE54" s="24">
        <f t="shared" si="155"/>
        <v>3</v>
      </c>
      <c r="CF54" s="60">
        <f t="shared" si="156"/>
        <v>0</v>
      </c>
    </row>
    <row r="55" spans="1:84" ht="15" customHeight="1" x14ac:dyDescent="0.25">
      <c r="A55" s="53" t="s">
        <v>75</v>
      </c>
      <c r="B55" s="75">
        <v>2460904</v>
      </c>
      <c r="C55" s="75">
        <v>960709</v>
      </c>
      <c r="D55" s="75">
        <v>1462330</v>
      </c>
      <c r="E55" s="49">
        <f t="shared" si="81"/>
        <v>0.39038865392554933</v>
      </c>
      <c r="F55" s="49">
        <f t="shared" si="82"/>
        <v>0.59422472392259107</v>
      </c>
      <c r="G55" s="49">
        <f t="shared" si="83"/>
        <v>0.39648928473705952</v>
      </c>
      <c r="H55" s="49">
        <f t="shared" si="84"/>
        <v>0.60351071526294042</v>
      </c>
      <c r="I55" s="14">
        <v>11</v>
      </c>
      <c r="J55" s="17">
        <f t="shared" si="85"/>
        <v>0.60351071526294042</v>
      </c>
      <c r="K55" s="15">
        <f t="shared" si="86"/>
        <v>6</v>
      </c>
      <c r="L55" s="16">
        <f t="shared" si="87"/>
        <v>6</v>
      </c>
      <c r="M55" s="17">
        <f t="shared" si="88"/>
        <v>0.10351071526294042</v>
      </c>
      <c r="N55" s="18">
        <f t="shared" si="89"/>
        <v>6.9007143508626951</v>
      </c>
      <c r="O55" s="14">
        <f t="shared" si="90"/>
        <v>6</v>
      </c>
      <c r="P55" s="14">
        <f t="shared" si="91"/>
        <v>5</v>
      </c>
      <c r="Q55" s="16">
        <f t="shared" si="92"/>
        <v>11</v>
      </c>
      <c r="R55" s="14">
        <f t="shared" si="93"/>
        <v>0</v>
      </c>
      <c r="S55" s="14">
        <f t="shared" si="94"/>
        <v>0</v>
      </c>
      <c r="T55" s="14">
        <f t="shared" si="95"/>
        <v>11</v>
      </c>
      <c r="U55" s="67"/>
      <c r="V55" s="77">
        <f t="shared" si="96"/>
        <v>888017.83</v>
      </c>
      <c r="W55" s="77">
        <f t="shared" si="97"/>
        <v>1535021.17</v>
      </c>
      <c r="X55" s="46">
        <f t="shared" si="98"/>
        <v>0.36648928473705955</v>
      </c>
      <c r="Y55" s="46">
        <f t="shared" si="99"/>
        <v>0.63351071526294045</v>
      </c>
      <c r="Z55" s="19">
        <f t="shared" si="100"/>
        <v>0.63351071526294045</v>
      </c>
      <c r="AA55" s="19">
        <f t="shared" si="101"/>
        <v>0.13351071526294045</v>
      </c>
      <c r="AB55" s="20">
        <f t="shared" si="102"/>
        <v>8.9007143508626978</v>
      </c>
      <c r="AC55" s="21">
        <f t="shared" si="103"/>
        <v>8</v>
      </c>
      <c r="AD55" s="21">
        <f t="shared" si="104"/>
        <v>5</v>
      </c>
      <c r="AE55" s="21">
        <f t="shared" si="105"/>
        <v>11</v>
      </c>
      <c r="AF55" s="21">
        <f t="shared" si="106"/>
        <v>0</v>
      </c>
      <c r="AG55" s="21">
        <f t="shared" si="107"/>
        <v>0</v>
      </c>
      <c r="AH55" s="21">
        <f t="shared" si="108"/>
        <v>11</v>
      </c>
      <c r="AI55" s="47">
        <f t="shared" si="109"/>
        <v>0</v>
      </c>
      <c r="AJ55" s="79">
        <f t="shared" si="110"/>
        <v>1033400.17</v>
      </c>
      <c r="AK55" s="79">
        <f t="shared" si="111"/>
        <v>1389638.83</v>
      </c>
      <c r="AL55" s="48">
        <f t="shared" si="112"/>
        <v>0.42648928473705949</v>
      </c>
      <c r="AM55" s="48">
        <f t="shared" si="113"/>
        <v>0.5735107152629404</v>
      </c>
      <c r="AN55" s="22">
        <f t="shared" si="114"/>
        <v>0.5735107152629404</v>
      </c>
      <c r="AO55" s="22">
        <f t="shared" si="115"/>
        <v>7.3510715262940396E-2</v>
      </c>
      <c r="AP55" s="23">
        <f t="shared" si="116"/>
        <v>4.9007143508626934</v>
      </c>
      <c r="AQ55" s="24">
        <f t="shared" si="117"/>
        <v>4</v>
      </c>
      <c r="AR55" s="24">
        <f t="shared" si="118"/>
        <v>4</v>
      </c>
      <c r="AS55" s="24">
        <f t="shared" si="119"/>
        <v>10</v>
      </c>
      <c r="AT55" s="24">
        <f t="shared" si="120"/>
        <v>1</v>
      </c>
      <c r="AU55" s="24">
        <f t="shared" si="121"/>
        <v>1</v>
      </c>
      <c r="AV55" s="24">
        <f t="shared" si="122"/>
        <v>10</v>
      </c>
      <c r="AW55" s="60">
        <f t="shared" si="123"/>
        <v>1</v>
      </c>
      <c r="AX55" s="25">
        <f t="shared" si="124"/>
        <v>1</v>
      </c>
      <c r="AY55" s="26">
        <f t="shared" si="125"/>
        <v>9.0909090909090912E-2</v>
      </c>
      <c r="AZ55" s="80">
        <f t="shared" si="126"/>
        <v>7.4999999999999997E-2</v>
      </c>
      <c r="BA55" s="80">
        <f t="shared" si="127"/>
        <v>0.57499999999999996</v>
      </c>
      <c r="BB55" s="80">
        <f t="shared" si="128"/>
        <v>0.42500000000000004</v>
      </c>
      <c r="BC55" s="95"/>
      <c r="BD55" s="79">
        <f t="shared" si="129"/>
        <v>912975.13170000003</v>
      </c>
      <c r="BE55" s="79">
        <f t="shared" si="130"/>
        <v>1510063.8683</v>
      </c>
      <c r="BF55" s="48">
        <f t="shared" si="131"/>
        <v>0.37678928473705953</v>
      </c>
      <c r="BG55" s="48">
        <f t="shared" si="132"/>
        <v>0.60370771526294043</v>
      </c>
      <c r="BH55" s="22">
        <f t="shared" si="133"/>
        <v>0.60370771526294043</v>
      </c>
      <c r="BI55" s="22">
        <f t="shared" si="134"/>
        <v>0.10370771526294043</v>
      </c>
      <c r="BJ55" s="23">
        <f t="shared" si="135"/>
        <v>6.9138476841960284</v>
      </c>
      <c r="BK55" s="24">
        <f t="shared" si="136"/>
        <v>6</v>
      </c>
      <c r="BL55" s="24">
        <f t="shared" si="137"/>
        <v>5</v>
      </c>
      <c r="BM55" s="24">
        <f t="shared" si="138"/>
        <v>11</v>
      </c>
      <c r="BN55" s="24">
        <f t="shared" si="139"/>
        <v>0</v>
      </c>
      <c r="BO55" s="24">
        <f t="shared" si="140"/>
        <v>0</v>
      </c>
      <c r="BP55" s="24">
        <f t="shared" si="141"/>
        <v>11</v>
      </c>
      <c r="BQ55" s="60">
        <f t="shared" si="142"/>
        <v>0</v>
      </c>
      <c r="BS55" s="79">
        <f t="shared" si="143"/>
        <v>865507.79769000004</v>
      </c>
      <c r="BT55" s="79">
        <f t="shared" si="144"/>
        <v>1557531.2023100001</v>
      </c>
      <c r="BU55" s="48">
        <f t="shared" si="145"/>
        <v>0.35719928473705953</v>
      </c>
      <c r="BV55" s="94">
        <f t="shared" si="146"/>
        <v>0.64280071526294047</v>
      </c>
      <c r="BW55" s="22">
        <f t="shared" si="147"/>
        <v>0.64280071526294047</v>
      </c>
      <c r="BX55" s="22">
        <f t="shared" si="148"/>
        <v>0.14280071526294047</v>
      </c>
      <c r="BY55" s="23">
        <f t="shared" si="149"/>
        <v>9.5200476841960313</v>
      </c>
      <c r="BZ55" s="24">
        <f t="shared" si="150"/>
        <v>9</v>
      </c>
      <c r="CA55" s="24">
        <f t="shared" si="151"/>
        <v>5</v>
      </c>
      <c r="CB55" s="24">
        <f t="shared" si="152"/>
        <v>11</v>
      </c>
      <c r="CC55" s="24">
        <f t="shared" si="153"/>
        <v>0</v>
      </c>
      <c r="CD55" s="24">
        <f t="shared" si="154"/>
        <v>0</v>
      </c>
      <c r="CE55" s="24">
        <f t="shared" si="155"/>
        <v>11</v>
      </c>
      <c r="CF55" s="60">
        <f t="shared" si="156"/>
        <v>0</v>
      </c>
    </row>
    <row r="56" spans="1:84" ht="15" customHeight="1" x14ac:dyDescent="0.25">
      <c r="A56" s="53" t="s">
        <v>82</v>
      </c>
      <c r="B56" s="75">
        <v>7999532</v>
      </c>
      <c r="C56" s="75">
        <v>3308124</v>
      </c>
      <c r="D56" s="75">
        <v>4569843</v>
      </c>
      <c r="E56" s="49">
        <f t="shared" si="81"/>
        <v>0.41353969207198621</v>
      </c>
      <c r="F56" s="49">
        <f t="shared" si="82"/>
        <v>0.57126379393194504</v>
      </c>
      <c r="G56" s="49">
        <f t="shared" si="83"/>
        <v>0.41992102784893615</v>
      </c>
      <c r="H56" s="49">
        <f t="shared" si="84"/>
        <v>0.58007897215106385</v>
      </c>
      <c r="I56" s="14">
        <v>38</v>
      </c>
      <c r="J56" s="17">
        <f t="shared" si="85"/>
        <v>0.58007897215106385</v>
      </c>
      <c r="K56" s="15">
        <f t="shared" si="86"/>
        <v>19.5</v>
      </c>
      <c r="L56" s="16">
        <f t="shared" si="87"/>
        <v>20</v>
      </c>
      <c r="M56" s="17">
        <f t="shared" si="88"/>
        <v>8.0078972151063854E-2</v>
      </c>
      <c r="N56" s="18">
        <f t="shared" si="89"/>
        <v>5.3385981434042575</v>
      </c>
      <c r="O56" s="14">
        <f t="shared" si="90"/>
        <v>5</v>
      </c>
      <c r="P56" s="14">
        <f t="shared" si="91"/>
        <v>5</v>
      </c>
      <c r="Q56" s="16">
        <f t="shared" si="92"/>
        <v>25</v>
      </c>
      <c r="R56" s="14">
        <f t="shared" si="93"/>
        <v>13</v>
      </c>
      <c r="S56" s="14">
        <f t="shared" si="94"/>
        <v>13</v>
      </c>
      <c r="T56" s="14">
        <f t="shared" si="95"/>
        <v>25</v>
      </c>
      <c r="U56" s="67"/>
      <c r="V56" s="77">
        <f t="shared" si="96"/>
        <v>3071784.99</v>
      </c>
      <c r="W56" s="77">
        <f t="shared" si="97"/>
        <v>4806182.01</v>
      </c>
      <c r="X56" s="46">
        <f t="shared" si="98"/>
        <v>0.38992102784893612</v>
      </c>
      <c r="Y56" s="46">
        <f t="shared" si="99"/>
        <v>0.61007897215106388</v>
      </c>
      <c r="Z56" s="19">
        <f t="shared" si="100"/>
        <v>0.61007897215106388</v>
      </c>
      <c r="AA56" s="19">
        <f t="shared" si="101"/>
        <v>0.11007897215106388</v>
      </c>
      <c r="AB56" s="20">
        <f t="shared" si="102"/>
        <v>7.3385981434042593</v>
      </c>
      <c r="AC56" s="21">
        <f t="shared" si="103"/>
        <v>7</v>
      </c>
      <c r="AD56" s="21">
        <f t="shared" si="104"/>
        <v>7</v>
      </c>
      <c r="AE56" s="21">
        <f t="shared" si="105"/>
        <v>27</v>
      </c>
      <c r="AF56" s="21">
        <f t="shared" si="106"/>
        <v>11</v>
      </c>
      <c r="AG56" s="21">
        <f t="shared" si="107"/>
        <v>11</v>
      </c>
      <c r="AH56" s="21">
        <f t="shared" si="108"/>
        <v>27</v>
      </c>
      <c r="AI56" s="47">
        <f t="shared" si="109"/>
        <v>2</v>
      </c>
      <c r="AJ56" s="79">
        <f t="shared" si="110"/>
        <v>3544463.01</v>
      </c>
      <c r="AK56" s="79">
        <f t="shared" si="111"/>
        <v>4333503.99</v>
      </c>
      <c r="AL56" s="48">
        <f t="shared" si="112"/>
        <v>0.44992102784893617</v>
      </c>
      <c r="AM56" s="48">
        <f t="shared" si="113"/>
        <v>0.55007897215106383</v>
      </c>
      <c r="AN56" s="22">
        <f t="shared" si="114"/>
        <v>0.55007897215106383</v>
      </c>
      <c r="AO56" s="22">
        <f t="shared" si="115"/>
        <v>5.0078972151063827E-2</v>
      </c>
      <c r="AP56" s="23">
        <f t="shared" si="116"/>
        <v>3.3385981434042553</v>
      </c>
      <c r="AQ56" s="24">
        <f t="shared" si="117"/>
        <v>3</v>
      </c>
      <c r="AR56" s="24">
        <f t="shared" si="118"/>
        <v>3</v>
      </c>
      <c r="AS56" s="24">
        <f t="shared" si="119"/>
        <v>23</v>
      </c>
      <c r="AT56" s="24">
        <f t="shared" si="120"/>
        <v>15</v>
      </c>
      <c r="AU56" s="24">
        <f t="shared" si="121"/>
        <v>15</v>
      </c>
      <c r="AV56" s="24">
        <f t="shared" si="122"/>
        <v>23</v>
      </c>
      <c r="AW56" s="60">
        <f t="shared" si="123"/>
        <v>2</v>
      </c>
      <c r="AX56" s="25">
        <f t="shared" si="124"/>
        <v>4</v>
      </c>
      <c r="AY56" s="26">
        <f t="shared" si="125"/>
        <v>0.10526315789473684</v>
      </c>
      <c r="AZ56" s="80">
        <f t="shared" si="126"/>
        <v>0.27</v>
      </c>
      <c r="BA56" s="80">
        <f t="shared" si="127"/>
        <v>0.77</v>
      </c>
      <c r="BB56" s="80">
        <f t="shared" si="128"/>
        <v>0.22999999999999998</v>
      </c>
      <c r="BC56" s="95"/>
      <c r="BD56" s="79">
        <f t="shared" si="129"/>
        <v>3152928.0501000001</v>
      </c>
      <c r="BE56" s="79">
        <f t="shared" si="130"/>
        <v>4725038.9499000004</v>
      </c>
      <c r="BF56" s="48">
        <f t="shared" si="131"/>
        <v>0.40022102784893615</v>
      </c>
      <c r="BG56" s="48">
        <f t="shared" si="132"/>
        <v>0.58027597215106386</v>
      </c>
      <c r="BH56" s="22">
        <f t="shared" si="133"/>
        <v>0.58027597215106386</v>
      </c>
      <c r="BI56" s="22">
        <f t="shared" si="134"/>
        <v>8.0275972151063857E-2</v>
      </c>
      <c r="BJ56" s="23">
        <f t="shared" si="135"/>
        <v>5.3517314767375908</v>
      </c>
      <c r="BK56" s="24">
        <f t="shared" si="136"/>
        <v>5</v>
      </c>
      <c r="BL56" s="24">
        <f t="shared" si="137"/>
        <v>5</v>
      </c>
      <c r="BM56" s="24">
        <f t="shared" si="138"/>
        <v>25</v>
      </c>
      <c r="BN56" s="24">
        <f t="shared" si="139"/>
        <v>13</v>
      </c>
      <c r="BO56" s="24">
        <f t="shared" si="140"/>
        <v>13</v>
      </c>
      <c r="BP56" s="24">
        <f t="shared" si="141"/>
        <v>25</v>
      </c>
      <c r="BQ56" s="60">
        <f t="shared" si="142"/>
        <v>0</v>
      </c>
      <c r="BS56" s="79">
        <f t="shared" si="143"/>
        <v>2998598.6765700001</v>
      </c>
      <c r="BT56" s="79">
        <f t="shared" si="144"/>
        <v>4879368.3234299999</v>
      </c>
      <c r="BU56" s="48">
        <f t="shared" si="145"/>
        <v>0.38063102784893615</v>
      </c>
      <c r="BV56" s="94">
        <f t="shared" si="146"/>
        <v>0.61936897215106379</v>
      </c>
      <c r="BW56" s="22">
        <f t="shared" si="147"/>
        <v>0.61936897215106379</v>
      </c>
      <c r="BX56" s="22">
        <f t="shared" si="148"/>
        <v>0.11936897215106379</v>
      </c>
      <c r="BY56" s="23">
        <f t="shared" si="149"/>
        <v>7.9579314767375866</v>
      </c>
      <c r="BZ56" s="24">
        <f t="shared" si="150"/>
        <v>7</v>
      </c>
      <c r="CA56" s="24">
        <f t="shared" si="151"/>
        <v>7</v>
      </c>
      <c r="CB56" s="24">
        <f t="shared" si="152"/>
        <v>27</v>
      </c>
      <c r="CC56" s="24">
        <f t="shared" si="153"/>
        <v>11</v>
      </c>
      <c r="CD56" s="24">
        <f t="shared" si="154"/>
        <v>11</v>
      </c>
      <c r="CE56" s="24">
        <f t="shared" si="155"/>
        <v>27</v>
      </c>
      <c r="CF56" s="60">
        <f t="shared" si="156"/>
        <v>2</v>
      </c>
    </row>
    <row r="57" spans="1:84" ht="15" customHeight="1" x14ac:dyDescent="0.25">
      <c r="A57" s="53" t="s">
        <v>71</v>
      </c>
      <c r="B57" s="75">
        <v>1020861</v>
      </c>
      <c r="C57" s="75">
        <v>251813</v>
      </c>
      <c r="D57" s="75">
        <v>740600</v>
      </c>
      <c r="E57" s="49">
        <f t="shared" si="81"/>
        <v>0.24666727399714555</v>
      </c>
      <c r="F57" s="49">
        <f t="shared" si="82"/>
        <v>0.72546605267514386</v>
      </c>
      <c r="G57" s="49">
        <f t="shared" si="83"/>
        <v>0.25373811104852517</v>
      </c>
      <c r="H57" s="49">
        <f t="shared" si="84"/>
        <v>0.74626188895147494</v>
      </c>
      <c r="I57" s="14">
        <v>6</v>
      </c>
      <c r="J57" s="17">
        <f t="shared" si="85"/>
        <v>0.74626188895147494</v>
      </c>
      <c r="K57" s="15">
        <f t="shared" si="86"/>
        <v>3.5</v>
      </c>
      <c r="L57" s="16">
        <f t="shared" si="87"/>
        <v>4</v>
      </c>
      <c r="M57" s="17">
        <f t="shared" si="88"/>
        <v>0.24626188895147494</v>
      </c>
      <c r="N57" s="18">
        <f t="shared" si="89"/>
        <v>16.417459263431663</v>
      </c>
      <c r="O57" s="14">
        <f t="shared" si="90"/>
        <v>16</v>
      </c>
      <c r="P57" s="14">
        <f t="shared" si="91"/>
        <v>2</v>
      </c>
      <c r="Q57" s="16">
        <f t="shared" si="92"/>
        <v>6</v>
      </c>
      <c r="R57" s="14">
        <f t="shared" si="93"/>
        <v>0</v>
      </c>
      <c r="S57" s="14">
        <f t="shared" si="94"/>
        <v>0</v>
      </c>
      <c r="T57" s="14">
        <f t="shared" si="95"/>
        <v>6</v>
      </c>
      <c r="U57" s="67"/>
      <c r="V57" s="77">
        <f t="shared" si="96"/>
        <v>222040.61</v>
      </c>
      <c r="W57" s="77">
        <f t="shared" si="97"/>
        <v>770372.39</v>
      </c>
      <c r="X57" s="46">
        <f t="shared" si="98"/>
        <v>0.22373811104852517</v>
      </c>
      <c r="Y57" s="46">
        <f t="shared" si="99"/>
        <v>0.77626188895147497</v>
      </c>
      <c r="Z57" s="19">
        <f t="shared" si="100"/>
        <v>0.77626188895147497</v>
      </c>
      <c r="AA57" s="19">
        <f t="shared" si="101"/>
        <v>0.27626188895147497</v>
      </c>
      <c r="AB57" s="20">
        <f t="shared" si="102"/>
        <v>18.417459263431667</v>
      </c>
      <c r="AC57" s="21">
        <f t="shared" si="103"/>
        <v>18</v>
      </c>
      <c r="AD57" s="21">
        <f t="shared" si="104"/>
        <v>2</v>
      </c>
      <c r="AE57" s="21">
        <f t="shared" si="105"/>
        <v>6</v>
      </c>
      <c r="AF57" s="21">
        <f t="shared" si="106"/>
        <v>0</v>
      </c>
      <c r="AG57" s="21">
        <f t="shared" si="107"/>
        <v>0</v>
      </c>
      <c r="AH57" s="21">
        <f t="shared" si="108"/>
        <v>6</v>
      </c>
      <c r="AI57" s="47">
        <f t="shared" si="109"/>
        <v>0</v>
      </c>
      <c r="AJ57" s="79">
        <f t="shared" si="110"/>
        <v>281585.39</v>
      </c>
      <c r="AK57" s="79">
        <f t="shared" si="111"/>
        <v>710827.61</v>
      </c>
      <c r="AL57" s="48">
        <f t="shared" si="112"/>
        <v>0.2837381110485252</v>
      </c>
      <c r="AM57" s="48">
        <f t="shared" si="113"/>
        <v>0.71626188895147491</v>
      </c>
      <c r="AN57" s="22">
        <f t="shared" si="114"/>
        <v>0.71626188895147491</v>
      </c>
      <c r="AO57" s="22">
        <f t="shared" si="115"/>
        <v>0.21626188895147491</v>
      </c>
      <c r="AP57" s="23">
        <f t="shared" si="116"/>
        <v>14.417459263431661</v>
      </c>
      <c r="AQ57" s="24">
        <f t="shared" si="117"/>
        <v>14</v>
      </c>
      <c r="AR57" s="24">
        <f t="shared" si="118"/>
        <v>2</v>
      </c>
      <c r="AS57" s="24">
        <f t="shared" si="119"/>
        <v>6</v>
      </c>
      <c r="AT57" s="24">
        <f t="shared" si="120"/>
        <v>0</v>
      </c>
      <c r="AU57" s="24">
        <f t="shared" si="121"/>
        <v>0</v>
      </c>
      <c r="AV57" s="24">
        <f t="shared" si="122"/>
        <v>6</v>
      </c>
      <c r="AW57" s="60">
        <f t="shared" si="123"/>
        <v>0</v>
      </c>
      <c r="AX57" s="25">
        <f t="shared" si="124"/>
        <v>0</v>
      </c>
      <c r="AY57" s="26">
        <f t="shared" si="125"/>
        <v>0</v>
      </c>
      <c r="AZ57" s="80">
        <f t="shared" si="126"/>
        <v>0.03</v>
      </c>
      <c r="BA57" s="80">
        <f t="shared" si="127"/>
        <v>0.53</v>
      </c>
      <c r="BB57" s="80">
        <f t="shared" si="128"/>
        <v>0.47</v>
      </c>
      <c r="BC57" s="104"/>
      <c r="BD57" s="79">
        <f t="shared" si="129"/>
        <v>232262.4639</v>
      </c>
      <c r="BE57" s="79">
        <f t="shared" si="130"/>
        <v>760150.53610000003</v>
      </c>
      <c r="BF57" s="48">
        <f t="shared" si="131"/>
        <v>0.23403811104852518</v>
      </c>
      <c r="BG57" s="48">
        <f t="shared" si="132"/>
        <v>0.74645888895147494</v>
      </c>
      <c r="BH57" s="22">
        <f t="shared" si="133"/>
        <v>0.74645888895147494</v>
      </c>
      <c r="BI57" s="22">
        <f t="shared" si="134"/>
        <v>0.24645888895147494</v>
      </c>
      <c r="BJ57" s="23">
        <f t="shared" si="135"/>
        <v>16.430592596764996</v>
      </c>
      <c r="BK57" s="24">
        <f t="shared" si="136"/>
        <v>16</v>
      </c>
      <c r="BL57" s="24">
        <f t="shared" si="137"/>
        <v>2</v>
      </c>
      <c r="BM57" s="24">
        <f t="shared" si="138"/>
        <v>6</v>
      </c>
      <c r="BN57" s="24">
        <f t="shared" si="139"/>
        <v>0</v>
      </c>
      <c r="BO57" s="24">
        <f t="shared" si="140"/>
        <v>0</v>
      </c>
      <c r="BP57" s="24">
        <f t="shared" si="141"/>
        <v>6</v>
      </c>
      <c r="BQ57" s="60">
        <f t="shared" si="142"/>
        <v>0</v>
      </c>
      <c r="BS57" s="79">
        <f t="shared" si="143"/>
        <v>212821.09323</v>
      </c>
      <c r="BT57" s="79">
        <f t="shared" si="144"/>
        <v>779591.90677</v>
      </c>
      <c r="BU57" s="48">
        <f t="shared" si="145"/>
        <v>0.21444811104852515</v>
      </c>
      <c r="BV57" s="94">
        <f t="shared" si="146"/>
        <v>0.78555188895147487</v>
      </c>
      <c r="BW57" s="22">
        <f t="shared" si="147"/>
        <v>0.78555188895147487</v>
      </c>
      <c r="BX57" s="22">
        <f t="shared" si="148"/>
        <v>0.28555188895147487</v>
      </c>
      <c r="BY57" s="23">
        <f t="shared" si="149"/>
        <v>19.036792596764993</v>
      </c>
      <c r="BZ57" s="24">
        <f t="shared" si="150"/>
        <v>19</v>
      </c>
      <c r="CA57" s="24">
        <f t="shared" si="151"/>
        <v>2</v>
      </c>
      <c r="CB57" s="24">
        <f t="shared" si="152"/>
        <v>6</v>
      </c>
      <c r="CC57" s="24">
        <f t="shared" si="153"/>
        <v>0</v>
      </c>
      <c r="CD57" s="24">
        <f t="shared" si="154"/>
        <v>0</v>
      </c>
      <c r="CE57" s="24">
        <f t="shared" si="155"/>
        <v>6</v>
      </c>
      <c r="CF57" s="60">
        <f t="shared" si="156"/>
        <v>0</v>
      </c>
    </row>
    <row r="58" spans="1:84" ht="15" customHeight="1" x14ac:dyDescent="0.25">
      <c r="A58" s="53" t="s">
        <v>40</v>
      </c>
      <c r="B58" s="75">
        <v>299290</v>
      </c>
      <c r="C58" s="75">
        <v>199239</v>
      </c>
      <c r="D58" s="75">
        <v>92698</v>
      </c>
      <c r="E58" s="49">
        <f t="shared" si="81"/>
        <v>0.66570550302382303</v>
      </c>
      <c r="F58" s="49">
        <f t="shared" si="82"/>
        <v>0.3097263523672692</v>
      </c>
      <c r="G58" s="49">
        <f t="shared" si="83"/>
        <v>0.68247258826390622</v>
      </c>
      <c r="H58" s="49">
        <f t="shared" si="84"/>
        <v>0.31752741173609372</v>
      </c>
      <c r="I58" s="14">
        <v>3</v>
      </c>
      <c r="J58" s="17">
        <f t="shared" si="85"/>
        <v>0.68247258826390622</v>
      </c>
      <c r="K58" s="15">
        <f t="shared" si="86"/>
        <v>2</v>
      </c>
      <c r="L58" s="16">
        <f t="shared" si="87"/>
        <v>2</v>
      </c>
      <c r="M58" s="17">
        <f t="shared" si="88"/>
        <v>0.18247258826390622</v>
      </c>
      <c r="N58" s="18">
        <f t="shared" si="89"/>
        <v>12.164839217593748</v>
      </c>
      <c r="O58" s="14">
        <f t="shared" si="90"/>
        <v>12</v>
      </c>
      <c r="P58" s="14">
        <f t="shared" si="91"/>
        <v>1</v>
      </c>
      <c r="Q58" s="16">
        <f t="shared" si="92"/>
        <v>3</v>
      </c>
      <c r="R58" s="14">
        <f t="shared" si="93"/>
        <v>0</v>
      </c>
      <c r="S58" s="14">
        <f t="shared" si="94"/>
        <v>3</v>
      </c>
      <c r="T58" s="14">
        <f t="shared" si="95"/>
        <v>0</v>
      </c>
      <c r="U58" s="67"/>
      <c r="V58" s="77">
        <f t="shared" si="96"/>
        <v>190480.89</v>
      </c>
      <c r="W58" s="77">
        <f t="shared" si="97"/>
        <v>101456.11</v>
      </c>
      <c r="X58" s="46">
        <f t="shared" si="98"/>
        <v>0.65247258826390619</v>
      </c>
      <c r="Y58" s="46">
        <f t="shared" si="99"/>
        <v>0.34752741173609369</v>
      </c>
      <c r="Z58" s="19">
        <f t="shared" si="100"/>
        <v>0.65247258826390619</v>
      </c>
      <c r="AA58" s="19">
        <f t="shared" si="101"/>
        <v>0.15247258826390619</v>
      </c>
      <c r="AB58" s="20">
        <f t="shared" si="102"/>
        <v>10.164839217593746</v>
      </c>
      <c r="AC58" s="21">
        <f t="shared" si="103"/>
        <v>10</v>
      </c>
      <c r="AD58" s="21">
        <f t="shared" si="104"/>
        <v>1</v>
      </c>
      <c r="AE58" s="21">
        <f t="shared" si="105"/>
        <v>3</v>
      </c>
      <c r="AF58" s="21">
        <f t="shared" si="106"/>
        <v>0</v>
      </c>
      <c r="AG58" s="21">
        <f t="shared" si="107"/>
        <v>3</v>
      </c>
      <c r="AH58" s="21">
        <f t="shared" si="108"/>
        <v>0</v>
      </c>
      <c r="AI58" s="47">
        <f t="shared" si="109"/>
        <v>0</v>
      </c>
      <c r="AJ58" s="79">
        <f t="shared" si="110"/>
        <v>207997.11</v>
      </c>
      <c r="AK58" s="79">
        <f t="shared" si="111"/>
        <v>83939.89</v>
      </c>
      <c r="AL58" s="48">
        <f t="shared" si="112"/>
        <v>0.71247258826390625</v>
      </c>
      <c r="AM58" s="48">
        <f t="shared" si="113"/>
        <v>0.28752741173609375</v>
      </c>
      <c r="AN58" s="22">
        <f t="shared" si="114"/>
        <v>0.71247258826390625</v>
      </c>
      <c r="AO58" s="22">
        <f t="shared" si="115"/>
        <v>0.21247258826390625</v>
      </c>
      <c r="AP58" s="23">
        <f t="shared" si="116"/>
        <v>14.16483921759375</v>
      </c>
      <c r="AQ58" s="24">
        <f t="shared" si="117"/>
        <v>14</v>
      </c>
      <c r="AR58" s="24">
        <f t="shared" si="118"/>
        <v>1</v>
      </c>
      <c r="AS58" s="24">
        <f t="shared" si="119"/>
        <v>3</v>
      </c>
      <c r="AT58" s="24">
        <f t="shared" si="120"/>
        <v>0</v>
      </c>
      <c r="AU58" s="24">
        <f t="shared" si="121"/>
        <v>3</v>
      </c>
      <c r="AV58" s="24">
        <f t="shared" si="122"/>
        <v>0</v>
      </c>
      <c r="AW58" s="60">
        <f t="shared" si="123"/>
        <v>0</v>
      </c>
      <c r="AX58" s="25">
        <f t="shared" si="124"/>
        <v>0</v>
      </c>
      <c r="AY58" s="26">
        <f t="shared" si="125"/>
        <v>0</v>
      </c>
      <c r="AZ58" s="80">
        <f t="shared" si="126"/>
        <v>1.4999999999999999E-2</v>
      </c>
      <c r="BA58" s="80">
        <f t="shared" si="127"/>
        <v>0.51500000000000001</v>
      </c>
      <c r="BB58" s="80">
        <f t="shared" si="128"/>
        <v>0.48499999999999999</v>
      </c>
      <c r="BC58" s="95"/>
      <c r="BD58" s="79">
        <f t="shared" si="129"/>
        <v>193487.84109999999</v>
      </c>
      <c r="BE58" s="79">
        <f t="shared" si="130"/>
        <v>98449.158899999995</v>
      </c>
      <c r="BF58" s="48">
        <f t="shared" si="131"/>
        <v>0.66277258826390617</v>
      </c>
      <c r="BG58" s="48">
        <f t="shared" si="132"/>
        <v>0.31772441173609373</v>
      </c>
      <c r="BH58" s="22">
        <f t="shared" si="133"/>
        <v>0.66277258826390617</v>
      </c>
      <c r="BI58" s="22">
        <f t="shared" si="134"/>
        <v>0.16277258826390617</v>
      </c>
      <c r="BJ58" s="23">
        <f t="shared" si="135"/>
        <v>10.851505884260412</v>
      </c>
      <c r="BK58" s="24">
        <f t="shared" si="136"/>
        <v>10</v>
      </c>
      <c r="BL58" s="24">
        <f t="shared" si="137"/>
        <v>1</v>
      </c>
      <c r="BM58" s="24">
        <f t="shared" si="138"/>
        <v>3</v>
      </c>
      <c r="BN58" s="24">
        <f t="shared" si="139"/>
        <v>0</v>
      </c>
      <c r="BO58" s="24">
        <f t="shared" si="140"/>
        <v>3</v>
      </c>
      <c r="BP58" s="24">
        <f t="shared" si="141"/>
        <v>0</v>
      </c>
      <c r="BQ58" s="60">
        <f t="shared" si="142"/>
        <v>0</v>
      </c>
      <c r="BS58" s="79">
        <f t="shared" si="143"/>
        <v>187768.79527</v>
      </c>
      <c r="BT58" s="79">
        <f t="shared" si="144"/>
        <v>104168.20473</v>
      </c>
      <c r="BU58" s="48">
        <f t="shared" si="145"/>
        <v>0.64318258826390629</v>
      </c>
      <c r="BV58" s="94">
        <f t="shared" si="146"/>
        <v>0.35681741173609371</v>
      </c>
      <c r="BW58" s="22">
        <f t="shared" si="147"/>
        <v>0.64318258826390629</v>
      </c>
      <c r="BX58" s="22">
        <f t="shared" si="148"/>
        <v>0.14318258826390629</v>
      </c>
      <c r="BY58" s="23">
        <f t="shared" si="149"/>
        <v>9.5455058842604199</v>
      </c>
      <c r="BZ58" s="24">
        <f t="shared" si="150"/>
        <v>9</v>
      </c>
      <c r="CA58" s="24">
        <f t="shared" si="151"/>
        <v>1</v>
      </c>
      <c r="CB58" s="24">
        <f t="shared" si="152"/>
        <v>3</v>
      </c>
      <c r="CC58" s="24">
        <f t="shared" si="153"/>
        <v>0</v>
      </c>
      <c r="CD58" s="24">
        <f t="shared" si="154"/>
        <v>3</v>
      </c>
      <c r="CE58" s="24">
        <f t="shared" si="155"/>
        <v>0</v>
      </c>
      <c r="CF58" s="60">
        <f t="shared" si="156"/>
        <v>0</v>
      </c>
    </row>
    <row r="59" spans="1:84" ht="15" customHeight="1" x14ac:dyDescent="0.25">
      <c r="A59" s="53" t="s">
        <v>52</v>
      </c>
      <c r="B59" s="75">
        <v>3854489</v>
      </c>
      <c r="C59" s="75">
        <v>1971820</v>
      </c>
      <c r="D59" s="75">
        <v>1822522</v>
      </c>
      <c r="E59" s="49">
        <f t="shared" si="81"/>
        <v>0.51156456796218641</v>
      </c>
      <c r="F59" s="49">
        <f t="shared" si="82"/>
        <v>0.47283102896389118</v>
      </c>
      <c r="G59" s="49">
        <f t="shared" si="83"/>
        <v>0.51967376688764477</v>
      </c>
      <c r="H59" s="49">
        <f t="shared" si="84"/>
        <v>0.48032623311235517</v>
      </c>
      <c r="I59" s="14">
        <v>13</v>
      </c>
      <c r="J59" s="17">
        <f t="shared" si="85"/>
        <v>0.51967376688764477</v>
      </c>
      <c r="K59" s="15">
        <f t="shared" si="86"/>
        <v>7</v>
      </c>
      <c r="L59" s="16">
        <f t="shared" si="87"/>
        <v>7</v>
      </c>
      <c r="M59" s="17">
        <f t="shared" si="88"/>
        <v>1.9673766887644772E-2</v>
      </c>
      <c r="N59" s="18">
        <f t="shared" si="89"/>
        <v>1.3115844591763182</v>
      </c>
      <c r="O59" s="14">
        <f t="shared" si="90"/>
        <v>1</v>
      </c>
      <c r="P59" s="14">
        <f t="shared" si="91"/>
        <v>1</v>
      </c>
      <c r="Q59" s="16">
        <f t="shared" si="92"/>
        <v>8</v>
      </c>
      <c r="R59" s="14">
        <f t="shared" si="93"/>
        <v>5</v>
      </c>
      <c r="S59" s="14">
        <f t="shared" si="94"/>
        <v>8</v>
      </c>
      <c r="T59" s="14">
        <f t="shared" si="95"/>
        <v>5</v>
      </c>
      <c r="U59" s="67"/>
      <c r="V59" s="77">
        <f t="shared" si="96"/>
        <v>1857989.74</v>
      </c>
      <c r="W59" s="77">
        <f t="shared" si="97"/>
        <v>1936352.26</v>
      </c>
      <c r="X59" s="46">
        <f t="shared" si="98"/>
        <v>0.48967376688764475</v>
      </c>
      <c r="Y59" s="46">
        <f t="shared" si="99"/>
        <v>0.51032623311235514</v>
      </c>
      <c r="Z59" s="19">
        <f t="shared" si="100"/>
        <v>0.51032623311235514</v>
      </c>
      <c r="AA59" s="19">
        <f t="shared" si="101"/>
        <v>1.0326233112355143E-2</v>
      </c>
      <c r="AB59" s="20">
        <f t="shared" si="102"/>
        <v>0.68841554082367629</v>
      </c>
      <c r="AC59" s="21">
        <f t="shared" si="103"/>
        <v>0</v>
      </c>
      <c r="AD59" s="21">
        <f t="shared" si="104"/>
        <v>0</v>
      </c>
      <c r="AE59" s="21">
        <f t="shared" si="105"/>
        <v>7</v>
      </c>
      <c r="AF59" s="21">
        <f t="shared" si="106"/>
        <v>6</v>
      </c>
      <c r="AG59" s="21">
        <f t="shared" si="107"/>
        <v>6</v>
      </c>
      <c r="AH59" s="21">
        <f t="shared" si="108"/>
        <v>7</v>
      </c>
      <c r="AI59" s="47">
        <f t="shared" si="109"/>
        <v>2</v>
      </c>
      <c r="AJ59" s="79">
        <f t="shared" si="110"/>
        <v>2085650.26</v>
      </c>
      <c r="AK59" s="79">
        <f t="shared" si="111"/>
        <v>1708691.74</v>
      </c>
      <c r="AL59" s="48">
        <f t="shared" si="112"/>
        <v>0.5496737668876448</v>
      </c>
      <c r="AM59" s="48">
        <f t="shared" si="113"/>
        <v>0.4503262331123552</v>
      </c>
      <c r="AN59" s="22">
        <f t="shared" si="114"/>
        <v>0.5496737668876448</v>
      </c>
      <c r="AO59" s="22">
        <f t="shared" si="115"/>
        <v>4.9673766887644799E-2</v>
      </c>
      <c r="AP59" s="23">
        <f t="shared" si="116"/>
        <v>3.3115844591763199</v>
      </c>
      <c r="AQ59" s="24">
        <f t="shared" si="117"/>
        <v>3</v>
      </c>
      <c r="AR59" s="24">
        <f t="shared" si="118"/>
        <v>3</v>
      </c>
      <c r="AS59" s="24">
        <f t="shared" si="119"/>
        <v>10</v>
      </c>
      <c r="AT59" s="24">
        <f t="shared" si="120"/>
        <v>3</v>
      </c>
      <c r="AU59" s="24">
        <f t="shared" si="121"/>
        <v>10</v>
      </c>
      <c r="AV59" s="24">
        <f t="shared" si="122"/>
        <v>3</v>
      </c>
      <c r="AW59" s="60">
        <f t="shared" si="123"/>
        <v>2</v>
      </c>
      <c r="AX59" s="25">
        <f t="shared" si="124"/>
        <v>4</v>
      </c>
      <c r="AY59" s="26">
        <f t="shared" si="125"/>
        <v>0.30769230769230771</v>
      </c>
      <c r="AZ59" s="80">
        <f t="shared" si="126"/>
        <v>0.09</v>
      </c>
      <c r="BA59" s="80">
        <f t="shared" si="127"/>
        <v>0.59</v>
      </c>
      <c r="BB59" s="80">
        <f t="shared" si="128"/>
        <v>0.41000000000000003</v>
      </c>
      <c r="BC59" s="104"/>
      <c r="BD59" s="79">
        <f t="shared" si="129"/>
        <v>1897071.4626</v>
      </c>
      <c r="BE59" s="79">
        <f t="shared" si="130"/>
        <v>1897270.5374</v>
      </c>
      <c r="BF59" s="48">
        <f t="shared" si="131"/>
        <v>0.49997376688764478</v>
      </c>
      <c r="BG59" s="48">
        <f t="shared" si="132"/>
        <v>0.48052323311235517</v>
      </c>
      <c r="BH59" s="22">
        <f t="shared" si="133"/>
        <v>0.49997376688764478</v>
      </c>
      <c r="BI59" s="22">
        <f t="shared" si="134"/>
        <v>-2.6233112355222854E-5</v>
      </c>
      <c r="BJ59" s="23">
        <f t="shared" si="135"/>
        <v>-1.7488741570148569E-3</v>
      </c>
      <c r="BK59" s="24">
        <f t="shared" si="136"/>
        <v>0</v>
      </c>
      <c r="BL59" s="24">
        <f t="shared" si="137"/>
        <v>0</v>
      </c>
      <c r="BM59" s="24">
        <f t="shared" si="138"/>
        <v>7</v>
      </c>
      <c r="BN59" s="24">
        <f t="shared" si="139"/>
        <v>6</v>
      </c>
      <c r="BO59" s="24">
        <f t="shared" si="140"/>
        <v>7</v>
      </c>
      <c r="BP59" s="24">
        <f t="shared" si="141"/>
        <v>6</v>
      </c>
      <c r="BQ59" s="60">
        <f t="shared" si="142"/>
        <v>1</v>
      </c>
      <c r="BS59" s="79">
        <f t="shared" si="143"/>
        <v>1822740.3028200001</v>
      </c>
      <c r="BT59" s="79">
        <f t="shared" si="144"/>
        <v>1971601.6971799999</v>
      </c>
      <c r="BU59" s="48">
        <f t="shared" si="145"/>
        <v>0.48038376688764484</v>
      </c>
      <c r="BV59" s="94">
        <f t="shared" si="146"/>
        <v>0.51961623311235516</v>
      </c>
      <c r="BW59" s="22">
        <f t="shared" si="147"/>
        <v>0.51961623311235516</v>
      </c>
      <c r="BX59" s="22">
        <f t="shared" si="148"/>
        <v>1.9616233112355164E-2</v>
      </c>
      <c r="BY59" s="23">
        <f t="shared" si="149"/>
        <v>1.3077488741570109</v>
      </c>
      <c r="BZ59" s="24">
        <f t="shared" si="150"/>
        <v>1</v>
      </c>
      <c r="CA59" s="24">
        <f t="shared" si="151"/>
        <v>1</v>
      </c>
      <c r="CB59" s="24">
        <f t="shared" si="152"/>
        <v>8</v>
      </c>
      <c r="CC59" s="24">
        <f t="shared" si="153"/>
        <v>5</v>
      </c>
      <c r="CD59" s="24">
        <f t="shared" si="154"/>
        <v>5</v>
      </c>
      <c r="CE59" s="24">
        <f t="shared" si="155"/>
        <v>8</v>
      </c>
      <c r="CF59" s="60">
        <f t="shared" si="156"/>
        <v>3</v>
      </c>
    </row>
    <row r="60" spans="1:84" ht="15" customHeight="1" x14ac:dyDescent="0.25">
      <c r="A60" s="53" t="s">
        <v>46</v>
      </c>
      <c r="B60" s="75">
        <v>3145958</v>
      </c>
      <c r="C60" s="75">
        <v>1755396</v>
      </c>
      <c r="D60" s="75">
        <v>1290670</v>
      </c>
      <c r="E60" s="49">
        <f t="shared" si="81"/>
        <v>0.55798456304883914</v>
      </c>
      <c r="F60" s="49">
        <f t="shared" si="82"/>
        <v>0.41026294693063292</v>
      </c>
      <c r="G60" s="49">
        <f t="shared" si="83"/>
        <v>0.57628298270621847</v>
      </c>
      <c r="H60" s="49">
        <f t="shared" si="84"/>
        <v>0.42371701729378158</v>
      </c>
      <c r="I60" s="14">
        <v>12</v>
      </c>
      <c r="J60" s="17">
        <f t="shared" si="85"/>
        <v>0.57628298270621847</v>
      </c>
      <c r="K60" s="15">
        <f t="shared" si="86"/>
        <v>6.5</v>
      </c>
      <c r="L60" s="16">
        <f t="shared" si="87"/>
        <v>7</v>
      </c>
      <c r="M60" s="17">
        <f t="shared" si="88"/>
        <v>7.6282982706218472E-2</v>
      </c>
      <c r="N60" s="18">
        <f t="shared" si="89"/>
        <v>5.0855321804145648</v>
      </c>
      <c r="O60" s="14">
        <f t="shared" si="90"/>
        <v>5</v>
      </c>
      <c r="P60" s="14">
        <f t="shared" si="91"/>
        <v>5</v>
      </c>
      <c r="Q60" s="16">
        <f t="shared" si="92"/>
        <v>12</v>
      </c>
      <c r="R60" s="14">
        <f t="shared" si="93"/>
        <v>0</v>
      </c>
      <c r="S60" s="14">
        <f t="shared" si="94"/>
        <v>12</v>
      </c>
      <c r="T60" s="14">
        <f t="shared" si="95"/>
        <v>0</v>
      </c>
      <c r="U60" s="67"/>
      <c r="V60" s="77">
        <f t="shared" si="96"/>
        <v>1664014.02</v>
      </c>
      <c r="W60" s="77">
        <f t="shared" si="97"/>
        <v>1382051.98</v>
      </c>
      <c r="X60" s="46">
        <f t="shared" si="98"/>
        <v>0.54628298270621845</v>
      </c>
      <c r="Y60" s="46">
        <f t="shared" si="99"/>
        <v>0.45371701729378155</v>
      </c>
      <c r="Z60" s="19">
        <f t="shared" si="100"/>
        <v>0.54628298270621845</v>
      </c>
      <c r="AA60" s="19">
        <f t="shared" si="101"/>
        <v>4.6282982706218445E-2</v>
      </c>
      <c r="AB60" s="20">
        <f t="shared" si="102"/>
        <v>3.085532180414563</v>
      </c>
      <c r="AC60" s="21">
        <f t="shared" si="103"/>
        <v>3</v>
      </c>
      <c r="AD60" s="21">
        <f t="shared" si="104"/>
        <v>3</v>
      </c>
      <c r="AE60" s="21">
        <f t="shared" si="105"/>
        <v>10</v>
      </c>
      <c r="AF60" s="21">
        <f t="shared" si="106"/>
        <v>2</v>
      </c>
      <c r="AG60" s="21">
        <f t="shared" si="107"/>
        <v>10</v>
      </c>
      <c r="AH60" s="21">
        <f t="shared" si="108"/>
        <v>2</v>
      </c>
      <c r="AI60" s="47">
        <f t="shared" si="109"/>
        <v>2</v>
      </c>
      <c r="AJ60" s="79">
        <f t="shared" si="110"/>
        <v>1846777.98</v>
      </c>
      <c r="AK60" s="79">
        <f t="shared" si="111"/>
        <v>1199288.02</v>
      </c>
      <c r="AL60" s="48">
        <f t="shared" si="112"/>
        <v>0.6062829827062185</v>
      </c>
      <c r="AM60" s="48">
        <f t="shared" si="113"/>
        <v>0.39371701729378161</v>
      </c>
      <c r="AN60" s="22">
        <f t="shared" si="114"/>
        <v>0.6062829827062185</v>
      </c>
      <c r="AO60" s="22">
        <f t="shared" si="115"/>
        <v>0.1062829827062185</v>
      </c>
      <c r="AP60" s="23">
        <f t="shared" si="116"/>
        <v>7.0855321804145666</v>
      </c>
      <c r="AQ60" s="24">
        <f t="shared" si="117"/>
        <v>7</v>
      </c>
      <c r="AR60" s="24">
        <f t="shared" si="118"/>
        <v>5</v>
      </c>
      <c r="AS60" s="24">
        <f t="shared" si="119"/>
        <v>12</v>
      </c>
      <c r="AT60" s="24">
        <f t="shared" si="120"/>
        <v>0</v>
      </c>
      <c r="AU60" s="24">
        <f t="shared" si="121"/>
        <v>12</v>
      </c>
      <c r="AV60" s="24">
        <f t="shared" si="122"/>
        <v>0</v>
      </c>
      <c r="AW60" s="60">
        <f t="shared" si="123"/>
        <v>0</v>
      </c>
      <c r="AX60" s="25">
        <f t="shared" si="124"/>
        <v>2</v>
      </c>
      <c r="AY60" s="26">
        <f t="shared" si="125"/>
        <v>0.16666666666666666</v>
      </c>
      <c r="AZ60" s="80">
        <f t="shared" si="126"/>
        <v>7.4999999999999997E-2</v>
      </c>
      <c r="BA60" s="80">
        <f t="shared" si="127"/>
        <v>0.57499999999999996</v>
      </c>
      <c r="BB60" s="80">
        <f t="shared" si="128"/>
        <v>0.42500000000000004</v>
      </c>
      <c r="BC60" s="104"/>
      <c r="BD60" s="79">
        <f t="shared" si="129"/>
        <v>1695388.4998000001</v>
      </c>
      <c r="BE60" s="79">
        <f t="shared" si="130"/>
        <v>1350677.5001999999</v>
      </c>
      <c r="BF60" s="48">
        <f t="shared" si="131"/>
        <v>0.55658298270621842</v>
      </c>
      <c r="BG60" s="48">
        <f t="shared" si="132"/>
        <v>0.42391401729378159</v>
      </c>
      <c r="BH60" s="22">
        <f t="shared" si="133"/>
        <v>0.55658298270621842</v>
      </c>
      <c r="BI60" s="22">
        <f t="shared" si="134"/>
        <v>5.6582982706218421E-2</v>
      </c>
      <c r="BJ60" s="23">
        <f t="shared" si="135"/>
        <v>3.7721988470812282</v>
      </c>
      <c r="BK60" s="24">
        <f t="shared" si="136"/>
        <v>3</v>
      </c>
      <c r="BL60" s="24">
        <f t="shared" si="137"/>
        <v>3</v>
      </c>
      <c r="BM60" s="24">
        <f t="shared" si="138"/>
        <v>10</v>
      </c>
      <c r="BN60" s="24">
        <f t="shared" si="139"/>
        <v>2</v>
      </c>
      <c r="BO60" s="24">
        <f t="shared" si="140"/>
        <v>10</v>
      </c>
      <c r="BP60" s="24">
        <f t="shared" si="141"/>
        <v>2</v>
      </c>
      <c r="BQ60" s="60">
        <f t="shared" si="142"/>
        <v>2</v>
      </c>
      <c r="BS60" s="79">
        <f t="shared" si="143"/>
        <v>1635716.0668599999</v>
      </c>
      <c r="BT60" s="79">
        <f t="shared" si="144"/>
        <v>1410349.9331400001</v>
      </c>
      <c r="BU60" s="48">
        <f t="shared" si="145"/>
        <v>0.53699298270621842</v>
      </c>
      <c r="BV60" s="94">
        <f t="shared" si="146"/>
        <v>0.46300701729378158</v>
      </c>
      <c r="BW60" s="22">
        <f t="shared" si="147"/>
        <v>0.53699298270621842</v>
      </c>
      <c r="BX60" s="22">
        <f t="shared" si="148"/>
        <v>3.6992982706218425E-2</v>
      </c>
      <c r="BY60" s="23">
        <f t="shared" si="149"/>
        <v>2.4661988470812286</v>
      </c>
      <c r="BZ60" s="24">
        <f t="shared" si="150"/>
        <v>2</v>
      </c>
      <c r="CA60" s="24">
        <f t="shared" si="151"/>
        <v>2</v>
      </c>
      <c r="CB60" s="24">
        <f t="shared" si="152"/>
        <v>9</v>
      </c>
      <c r="CC60" s="24">
        <f t="shared" si="153"/>
        <v>3</v>
      </c>
      <c r="CD60" s="24">
        <f t="shared" si="154"/>
        <v>9</v>
      </c>
      <c r="CE60" s="24">
        <f t="shared" si="155"/>
        <v>3</v>
      </c>
      <c r="CF60" s="60">
        <f t="shared" si="156"/>
        <v>3</v>
      </c>
    </row>
    <row r="61" spans="1:84" ht="15" customHeight="1" x14ac:dyDescent="0.25">
      <c r="A61" s="53" t="s">
        <v>72</v>
      </c>
      <c r="B61" s="75">
        <v>672119</v>
      </c>
      <c r="C61" s="75">
        <v>238269</v>
      </c>
      <c r="D61" s="75">
        <v>417655</v>
      </c>
      <c r="E61" s="49">
        <f t="shared" si="81"/>
        <v>0.35450418750251073</v>
      </c>
      <c r="F61" s="49">
        <f t="shared" si="82"/>
        <v>0.62140037701657003</v>
      </c>
      <c r="G61" s="49">
        <f t="shared" si="83"/>
        <v>0.36325702367957263</v>
      </c>
      <c r="H61" s="49">
        <f t="shared" si="84"/>
        <v>0.63674297632042742</v>
      </c>
      <c r="I61" s="14">
        <v>5</v>
      </c>
      <c r="J61" s="17">
        <f t="shared" si="85"/>
        <v>0.63674297632042742</v>
      </c>
      <c r="K61" s="15">
        <f t="shared" si="86"/>
        <v>3</v>
      </c>
      <c r="L61" s="16">
        <f t="shared" si="87"/>
        <v>3</v>
      </c>
      <c r="M61" s="17">
        <f t="shared" si="88"/>
        <v>0.13674297632042742</v>
      </c>
      <c r="N61" s="18">
        <f t="shared" si="89"/>
        <v>9.1161984213618279</v>
      </c>
      <c r="O61" s="14">
        <f t="shared" si="90"/>
        <v>9</v>
      </c>
      <c r="P61" s="14">
        <f t="shared" si="91"/>
        <v>2</v>
      </c>
      <c r="Q61" s="16">
        <f t="shared" si="92"/>
        <v>5</v>
      </c>
      <c r="R61" s="14">
        <f t="shared" si="93"/>
        <v>0</v>
      </c>
      <c r="S61" s="14">
        <f t="shared" si="94"/>
        <v>0</v>
      </c>
      <c r="T61" s="14">
        <f t="shared" si="95"/>
        <v>5</v>
      </c>
      <c r="U61" s="67"/>
      <c r="V61" s="77">
        <f t="shared" si="96"/>
        <v>218591.28</v>
      </c>
      <c r="W61" s="77">
        <f t="shared" si="97"/>
        <v>437332.72</v>
      </c>
      <c r="X61" s="46">
        <f t="shared" si="98"/>
        <v>0.33325702367957266</v>
      </c>
      <c r="Y61" s="46">
        <f t="shared" si="99"/>
        <v>0.66674297632042745</v>
      </c>
      <c r="Z61" s="19">
        <f t="shared" si="100"/>
        <v>0.66674297632042745</v>
      </c>
      <c r="AA61" s="19">
        <f t="shared" si="101"/>
        <v>0.16674297632042745</v>
      </c>
      <c r="AB61" s="20">
        <f t="shared" si="102"/>
        <v>11.11619842136183</v>
      </c>
      <c r="AC61" s="21">
        <f t="shared" si="103"/>
        <v>11</v>
      </c>
      <c r="AD61" s="21">
        <f t="shared" si="104"/>
        <v>2</v>
      </c>
      <c r="AE61" s="21">
        <f t="shared" si="105"/>
        <v>5</v>
      </c>
      <c r="AF61" s="21">
        <f t="shared" si="106"/>
        <v>0</v>
      </c>
      <c r="AG61" s="21">
        <f t="shared" si="107"/>
        <v>0</v>
      </c>
      <c r="AH61" s="21">
        <f t="shared" si="108"/>
        <v>5</v>
      </c>
      <c r="AI61" s="47">
        <f t="shared" si="109"/>
        <v>0</v>
      </c>
      <c r="AJ61" s="79">
        <f t="shared" si="110"/>
        <v>257946.72</v>
      </c>
      <c r="AK61" s="79">
        <f t="shared" si="111"/>
        <v>397977.28</v>
      </c>
      <c r="AL61" s="48">
        <f t="shared" si="112"/>
        <v>0.3932570236795726</v>
      </c>
      <c r="AM61" s="48">
        <f t="shared" si="113"/>
        <v>0.6067429763204274</v>
      </c>
      <c r="AN61" s="22">
        <f t="shared" si="114"/>
        <v>0.6067429763204274</v>
      </c>
      <c r="AO61" s="22">
        <f t="shared" si="115"/>
        <v>0.1067429763204274</v>
      </c>
      <c r="AP61" s="23">
        <f t="shared" si="116"/>
        <v>7.116198421361827</v>
      </c>
      <c r="AQ61" s="24">
        <f t="shared" si="117"/>
        <v>7</v>
      </c>
      <c r="AR61" s="24">
        <f t="shared" si="118"/>
        <v>2</v>
      </c>
      <c r="AS61" s="24">
        <f t="shared" si="119"/>
        <v>5</v>
      </c>
      <c r="AT61" s="24">
        <f t="shared" si="120"/>
        <v>0</v>
      </c>
      <c r="AU61" s="24">
        <f t="shared" si="121"/>
        <v>0</v>
      </c>
      <c r="AV61" s="24">
        <f t="shared" si="122"/>
        <v>5</v>
      </c>
      <c r="AW61" s="60">
        <f t="shared" si="123"/>
        <v>0</v>
      </c>
      <c r="AX61" s="25">
        <f t="shared" si="124"/>
        <v>0</v>
      </c>
      <c r="AY61" s="26">
        <f t="shared" si="125"/>
        <v>0</v>
      </c>
      <c r="AZ61" s="80">
        <f t="shared" si="126"/>
        <v>0.03</v>
      </c>
      <c r="BA61" s="80">
        <f t="shared" si="127"/>
        <v>0.53</v>
      </c>
      <c r="BB61" s="80">
        <f t="shared" si="128"/>
        <v>0.47</v>
      </c>
      <c r="BC61" s="95"/>
      <c r="BD61" s="79">
        <f t="shared" si="129"/>
        <v>225347.2972</v>
      </c>
      <c r="BE61" s="79">
        <f t="shared" si="130"/>
        <v>430576.70279999997</v>
      </c>
      <c r="BF61" s="48">
        <f t="shared" si="131"/>
        <v>0.34355702367957264</v>
      </c>
      <c r="BG61" s="48">
        <f t="shared" si="132"/>
        <v>0.63693997632042743</v>
      </c>
      <c r="BH61" s="22">
        <f t="shared" si="133"/>
        <v>0.63693997632042743</v>
      </c>
      <c r="BI61" s="22">
        <f t="shared" si="134"/>
        <v>0.13693997632042743</v>
      </c>
      <c r="BJ61" s="23">
        <f t="shared" si="135"/>
        <v>9.129331754695162</v>
      </c>
      <c r="BK61" s="24">
        <f t="shared" si="136"/>
        <v>9</v>
      </c>
      <c r="BL61" s="24">
        <f t="shared" si="137"/>
        <v>2</v>
      </c>
      <c r="BM61" s="24">
        <f t="shared" si="138"/>
        <v>5</v>
      </c>
      <c r="BN61" s="24">
        <f t="shared" si="139"/>
        <v>0</v>
      </c>
      <c r="BO61" s="24">
        <f t="shared" si="140"/>
        <v>0</v>
      </c>
      <c r="BP61" s="24">
        <f t="shared" si="141"/>
        <v>5</v>
      </c>
      <c r="BQ61" s="60">
        <f t="shared" si="142"/>
        <v>0</v>
      </c>
      <c r="BS61" s="79">
        <f t="shared" si="143"/>
        <v>212497.74604</v>
      </c>
      <c r="BT61" s="79">
        <f t="shared" si="144"/>
        <v>443426.25396</v>
      </c>
      <c r="BU61" s="48">
        <f t="shared" si="145"/>
        <v>0.32396702367957264</v>
      </c>
      <c r="BV61" s="94">
        <f t="shared" si="146"/>
        <v>0.67603297632042736</v>
      </c>
      <c r="BW61" s="22">
        <f t="shared" si="147"/>
        <v>0.67603297632042736</v>
      </c>
      <c r="BX61" s="22">
        <f t="shared" si="148"/>
        <v>0.17603297632042736</v>
      </c>
      <c r="BY61" s="23">
        <f t="shared" si="149"/>
        <v>11.735531754695158</v>
      </c>
      <c r="BZ61" s="24">
        <f t="shared" si="150"/>
        <v>11</v>
      </c>
      <c r="CA61" s="24">
        <f t="shared" si="151"/>
        <v>2</v>
      </c>
      <c r="CB61" s="24">
        <f t="shared" si="152"/>
        <v>5</v>
      </c>
      <c r="CC61" s="24">
        <f t="shared" si="153"/>
        <v>0</v>
      </c>
      <c r="CD61" s="24">
        <f t="shared" si="154"/>
        <v>0</v>
      </c>
      <c r="CE61" s="24">
        <f t="shared" si="155"/>
        <v>5</v>
      </c>
      <c r="CF61" s="60">
        <f t="shared" si="156"/>
        <v>0</v>
      </c>
    </row>
    <row r="62" spans="1:84" ht="15" customHeight="1" x14ac:dyDescent="0.25">
      <c r="A62" s="53" t="s">
        <v>58</v>
      </c>
      <c r="B62" s="75">
        <v>3068434</v>
      </c>
      <c r="C62" s="75">
        <v>1620985</v>
      </c>
      <c r="D62" s="75">
        <v>1407966</v>
      </c>
      <c r="E62" s="49">
        <f t="shared" si="81"/>
        <v>0.52827761653012584</v>
      </c>
      <c r="F62" s="49">
        <f t="shared" si="82"/>
        <v>0.45885490774773058</v>
      </c>
      <c r="G62" s="49">
        <f t="shared" si="83"/>
        <v>0.53516382404337348</v>
      </c>
      <c r="H62" s="49">
        <f t="shared" si="84"/>
        <v>0.46483617595662657</v>
      </c>
      <c r="I62" s="14">
        <v>10</v>
      </c>
      <c r="J62" s="17">
        <f t="shared" si="85"/>
        <v>0.53516382404337348</v>
      </c>
      <c r="K62" s="15">
        <f t="shared" si="86"/>
        <v>5.5</v>
      </c>
      <c r="L62" s="16">
        <f t="shared" si="87"/>
        <v>6</v>
      </c>
      <c r="M62" s="17">
        <f t="shared" si="88"/>
        <v>3.5163824043373482E-2</v>
      </c>
      <c r="N62" s="18">
        <f t="shared" si="89"/>
        <v>2.3442549362248988</v>
      </c>
      <c r="O62" s="14">
        <f t="shared" si="90"/>
        <v>2</v>
      </c>
      <c r="P62" s="14">
        <f t="shared" si="91"/>
        <v>2</v>
      </c>
      <c r="Q62" s="16">
        <f t="shared" si="92"/>
        <v>8</v>
      </c>
      <c r="R62" s="14">
        <f t="shared" si="93"/>
        <v>2</v>
      </c>
      <c r="S62" s="14">
        <f t="shared" si="94"/>
        <v>8</v>
      </c>
      <c r="T62" s="14">
        <f t="shared" si="95"/>
        <v>2</v>
      </c>
      <c r="U62" s="67"/>
      <c r="V62" s="77">
        <f t="shared" si="96"/>
        <v>1530116.47</v>
      </c>
      <c r="W62" s="77">
        <f t="shared" si="97"/>
        <v>1498834.53</v>
      </c>
      <c r="X62" s="46">
        <f t="shared" si="98"/>
        <v>0.50516382404337346</v>
      </c>
      <c r="Y62" s="46">
        <f t="shared" si="99"/>
        <v>0.49483617595662654</v>
      </c>
      <c r="Z62" s="19">
        <f t="shared" si="100"/>
        <v>0.50516382404337346</v>
      </c>
      <c r="AA62" s="19">
        <f t="shared" si="101"/>
        <v>5.163824043373455E-3</v>
      </c>
      <c r="AB62" s="20">
        <f t="shared" si="102"/>
        <v>0.344254936224897</v>
      </c>
      <c r="AC62" s="21">
        <f t="shared" si="103"/>
        <v>0</v>
      </c>
      <c r="AD62" s="21">
        <f t="shared" si="104"/>
        <v>0</v>
      </c>
      <c r="AE62" s="21">
        <f t="shared" si="105"/>
        <v>6</v>
      </c>
      <c r="AF62" s="21">
        <f t="shared" si="106"/>
        <v>4</v>
      </c>
      <c r="AG62" s="21">
        <f t="shared" si="107"/>
        <v>6</v>
      </c>
      <c r="AH62" s="21">
        <f t="shared" si="108"/>
        <v>4</v>
      </c>
      <c r="AI62" s="47">
        <f t="shared" si="109"/>
        <v>2</v>
      </c>
      <c r="AJ62" s="79">
        <f t="shared" si="110"/>
        <v>1711853.53</v>
      </c>
      <c r="AK62" s="79">
        <f t="shared" si="111"/>
        <v>1317097.47</v>
      </c>
      <c r="AL62" s="48">
        <f t="shared" si="112"/>
        <v>0.56516382404337351</v>
      </c>
      <c r="AM62" s="48">
        <f t="shared" si="113"/>
        <v>0.4348361759566266</v>
      </c>
      <c r="AN62" s="22">
        <f t="shared" si="114"/>
        <v>0.56516382404337351</v>
      </c>
      <c r="AO62" s="22">
        <f t="shared" si="115"/>
        <v>6.5163824043373508E-2</v>
      </c>
      <c r="AP62" s="23">
        <f t="shared" si="116"/>
        <v>4.3442549362249006</v>
      </c>
      <c r="AQ62" s="24">
        <f t="shared" si="117"/>
        <v>4</v>
      </c>
      <c r="AR62" s="24">
        <f t="shared" si="118"/>
        <v>4</v>
      </c>
      <c r="AS62" s="24">
        <f t="shared" si="119"/>
        <v>10</v>
      </c>
      <c r="AT62" s="24">
        <f t="shared" si="120"/>
        <v>0</v>
      </c>
      <c r="AU62" s="24">
        <f t="shared" si="121"/>
        <v>10</v>
      </c>
      <c r="AV62" s="24">
        <f t="shared" si="122"/>
        <v>0</v>
      </c>
      <c r="AW62" s="60">
        <f t="shared" si="123"/>
        <v>2</v>
      </c>
      <c r="AX62" s="25">
        <f t="shared" si="124"/>
        <v>4</v>
      </c>
      <c r="AY62" s="26">
        <f t="shared" si="125"/>
        <v>0.4</v>
      </c>
      <c r="AZ62" s="80">
        <f t="shared" si="126"/>
        <v>0.06</v>
      </c>
      <c r="BA62" s="80">
        <f t="shared" si="127"/>
        <v>0.56000000000000005</v>
      </c>
      <c r="BB62" s="80">
        <f t="shared" si="128"/>
        <v>0.43999999999999995</v>
      </c>
      <c r="BC62" s="95"/>
      <c r="BD62" s="79">
        <f t="shared" si="129"/>
        <v>1561314.6653</v>
      </c>
      <c r="BE62" s="79">
        <f t="shared" si="130"/>
        <v>1467636.3347</v>
      </c>
      <c r="BF62" s="48">
        <f t="shared" si="131"/>
        <v>0.51546382404337343</v>
      </c>
      <c r="BG62" s="48">
        <f t="shared" si="132"/>
        <v>0.46503317595662658</v>
      </c>
      <c r="BH62" s="22">
        <f t="shared" si="133"/>
        <v>0.51546382404337343</v>
      </c>
      <c r="BI62" s="22">
        <f t="shared" si="134"/>
        <v>1.5463824043373431E-2</v>
      </c>
      <c r="BJ62" s="23">
        <f t="shared" si="135"/>
        <v>1.0309216028915622</v>
      </c>
      <c r="BK62" s="24">
        <f t="shared" si="136"/>
        <v>1</v>
      </c>
      <c r="BL62" s="24">
        <f t="shared" si="137"/>
        <v>1</v>
      </c>
      <c r="BM62" s="24">
        <f t="shared" si="138"/>
        <v>7</v>
      </c>
      <c r="BN62" s="24">
        <f t="shared" si="139"/>
        <v>3</v>
      </c>
      <c r="BO62" s="24">
        <f t="shared" si="140"/>
        <v>7</v>
      </c>
      <c r="BP62" s="24">
        <f t="shared" si="141"/>
        <v>3</v>
      </c>
      <c r="BQ62" s="60">
        <f t="shared" si="142"/>
        <v>1</v>
      </c>
      <c r="BS62" s="79">
        <f t="shared" si="143"/>
        <v>1501977.5152100001</v>
      </c>
      <c r="BT62" s="79">
        <f t="shared" si="144"/>
        <v>1526973.4847899999</v>
      </c>
      <c r="BU62" s="48">
        <f t="shared" si="145"/>
        <v>0.49587382404337349</v>
      </c>
      <c r="BV62" s="94">
        <f t="shared" si="146"/>
        <v>0.50412617595662657</v>
      </c>
      <c r="BW62" s="22">
        <f t="shared" si="147"/>
        <v>0.50412617595662657</v>
      </c>
      <c r="BX62" s="22">
        <f t="shared" si="148"/>
        <v>4.1261759566265654E-3</v>
      </c>
      <c r="BY62" s="23">
        <f t="shared" si="149"/>
        <v>0.27507839710843773</v>
      </c>
      <c r="BZ62" s="24">
        <f t="shared" si="150"/>
        <v>0</v>
      </c>
      <c r="CA62" s="24">
        <f t="shared" si="151"/>
        <v>0</v>
      </c>
      <c r="CB62" s="24">
        <f t="shared" si="152"/>
        <v>6</v>
      </c>
      <c r="CC62" s="24">
        <f t="shared" si="153"/>
        <v>4</v>
      </c>
      <c r="CD62" s="24">
        <f t="shared" si="154"/>
        <v>4</v>
      </c>
      <c r="CE62" s="24">
        <f t="shared" si="155"/>
        <v>6</v>
      </c>
      <c r="CF62" s="60">
        <f t="shared" si="156"/>
        <v>4</v>
      </c>
    </row>
    <row r="63" spans="1:84" ht="15" customHeight="1" x14ac:dyDescent="0.25">
      <c r="A63" s="53" t="s">
        <v>73</v>
      </c>
      <c r="B63" s="75">
        <v>249061</v>
      </c>
      <c r="C63" s="75">
        <v>69286</v>
      </c>
      <c r="D63" s="75">
        <v>170962</v>
      </c>
      <c r="E63" s="49">
        <f t="shared" si="81"/>
        <v>0.27818887742360304</v>
      </c>
      <c r="F63" s="49">
        <f t="shared" si="82"/>
        <v>0.68642621687056582</v>
      </c>
      <c r="G63" s="49">
        <f t="shared" si="83"/>
        <v>0.28839365988478571</v>
      </c>
      <c r="H63" s="49">
        <f t="shared" si="84"/>
        <v>0.71160634011521429</v>
      </c>
      <c r="I63" s="14">
        <v>3</v>
      </c>
      <c r="J63" s="17">
        <f t="shared" si="85"/>
        <v>0.71160634011521429</v>
      </c>
      <c r="K63" s="15">
        <f t="shared" si="86"/>
        <v>2</v>
      </c>
      <c r="L63" s="16">
        <f t="shared" si="87"/>
        <v>2</v>
      </c>
      <c r="M63" s="17">
        <f t="shared" si="88"/>
        <v>0.21160634011521429</v>
      </c>
      <c r="N63" s="18">
        <f t="shared" si="89"/>
        <v>14.107089341014285</v>
      </c>
      <c r="O63" s="14">
        <f t="shared" si="90"/>
        <v>14</v>
      </c>
      <c r="P63" s="14">
        <f t="shared" si="91"/>
        <v>1</v>
      </c>
      <c r="Q63" s="16">
        <f t="shared" si="92"/>
        <v>3</v>
      </c>
      <c r="R63" s="14">
        <f t="shared" si="93"/>
        <v>0</v>
      </c>
      <c r="S63" s="14">
        <f t="shared" si="94"/>
        <v>0</v>
      </c>
      <c r="T63" s="14">
        <f t="shared" si="95"/>
        <v>3</v>
      </c>
      <c r="U63" s="67"/>
      <c r="V63" s="77">
        <f t="shared" si="96"/>
        <v>62078.559999999998</v>
      </c>
      <c r="W63" s="77">
        <f t="shared" si="97"/>
        <v>178169.44</v>
      </c>
      <c r="X63" s="46">
        <f t="shared" si="98"/>
        <v>0.25839365988478569</v>
      </c>
      <c r="Y63" s="46">
        <f t="shared" si="99"/>
        <v>0.74160634011521431</v>
      </c>
      <c r="Z63" s="19">
        <f t="shared" si="100"/>
        <v>0.74160634011521431</v>
      </c>
      <c r="AA63" s="19">
        <f t="shared" si="101"/>
        <v>0.24160634011521431</v>
      </c>
      <c r="AB63" s="20">
        <f t="shared" si="102"/>
        <v>16.107089341014287</v>
      </c>
      <c r="AC63" s="21">
        <f t="shared" si="103"/>
        <v>16</v>
      </c>
      <c r="AD63" s="21">
        <f t="shared" si="104"/>
        <v>1</v>
      </c>
      <c r="AE63" s="21">
        <f t="shared" si="105"/>
        <v>3</v>
      </c>
      <c r="AF63" s="21">
        <f t="shared" si="106"/>
        <v>0</v>
      </c>
      <c r="AG63" s="21">
        <f t="shared" si="107"/>
        <v>0</v>
      </c>
      <c r="AH63" s="21">
        <f t="shared" si="108"/>
        <v>3</v>
      </c>
      <c r="AI63" s="47">
        <f t="shared" si="109"/>
        <v>0</v>
      </c>
      <c r="AJ63" s="79">
        <f t="shared" si="110"/>
        <v>76493.440000000002</v>
      </c>
      <c r="AK63" s="79">
        <f t="shared" si="111"/>
        <v>163754.56</v>
      </c>
      <c r="AL63" s="48">
        <f t="shared" si="112"/>
        <v>0.31839365988478574</v>
      </c>
      <c r="AM63" s="48">
        <f t="shared" si="113"/>
        <v>0.68160634011521426</v>
      </c>
      <c r="AN63" s="22">
        <f t="shared" si="114"/>
        <v>0.68160634011521426</v>
      </c>
      <c r="AO63" s="22">
        <f t="shared" si="115"/>
        <v>0.18160634011521426</v>
      </c>
      <c r="AP63" s="23">
        <f t="shared" si="116"/>
        <v>12.107089341014284</v>
      </c>
      <c r="AQ63" s="24">
        <f t="shared" si="117"/>
        <v>12</v>
      </c>
      <c r="AR63" s="24">
        <f t="shared" si="118"/>
        <v>1</v>
      </c>
      <c r="AS63" s="24">
        <f t="shared" si="119"/>
        <v>3</v>
      </c>
      <c r="AT63" s="24">
        <f t="shared" si="120"/>
        <v>0</v>
      </c>
      <c r="AU63" s="24">
        <f t="shared" si="121"/>
        <v>0</v>
      </c>
      <c r="AV63" s="24">
        <f t="shared" si="122"/>
        <v>3</v>
      </c>
      <c r="AW63" s="60">
        <f t="shared" si="123"/>
        <v>0</v>
      </c>
      <c r="AX63" s="25">
        <f t="shared" si="124"/>
        <v>0</v>
      </c>
      <c r="AY63" s="26">
        <f t="shared" si="125"/>
        <v>0</v>
      </c>
      <c r="AZ63" s="80">
        <f t="shared" si="126"/>
        <v>1.4999999999999999E-2</v>
      </c>
      <c r="BA63" s="80">
        <f t="shared" si="127"/>
        <v>0.51500000000000001</v>
      </c>
      <c r="BB63" s="80">
        <f t="shared" si="128"/>
        <v>0.48499999999999999</v>
      </c>
      <c r="BC63" s="95"/>
      <c r="BD63" s="79">
        <f t="shared" si="129"/>
        <v>64553.114399999999</v>
      </c>
      <c r="BE63" s="79">
        <f t="shared" si="130"/>
        <v>175694.88560000001</v>
      </c>
      <c r="BF63" s="48">
        <f t="shared" si="131"/>
        <v>0.26869365988478572</v>
      </c>
      <c r="BG63" s="48">
        <f t="shared" si="132"/>
        <v>0.71180334011521429</v>
      </c>
      <c r="BH63" s="22">
        <f t="shared" si="133"/>
        <v>0.71180334011521429</v>
      </c>
      <c r="BI63" s="22">
        <f t="shared" si="134"/>
        <v>0.21180334011521429</v>
      </c>
      <c r="BJ63" s="23">
        <f t="shared" si="135"/>
        <v>14.12022267434762</v>
      </c>
      <c r="BK63" s="24">
        <f t="shared" si="136"/>
        <v>14</v>
      </c>
      <c r="BL63" s="24">
        <f t="shared" si="137"/>
        <v>1</v>
      </c>
      <c r="BM63" s="24">
        <f t="shared" si="138"/>
        <v>3</v>
      </c>
      <c r="BN63" s="24">
        <f t="shared" si="139"/>
        <v>0</v>
      </c>
      <c r="BO63" s="24">
        <f t="shared" si="140"/>
        <v>0</v>
      </c>
      <c r="BP63" s="24">
        <f t="shared" si="141"/>
        <v>3</v>
      </c>
      <c r="BQ63" s="60">
        <f t="shared" si="142"/>
        <v>0</v>
      </c>
      <c r="BS63" s="79">
        <f t="shared" si="143"/>
        <v>59846.656080000001</v>
      </c>
      <c r="BT63" s="79">
        <f t="shared" si="144"/>
        <v>180401.34392000001</v>
      </c>
      <c r="BU63" s="48">
        <f t="shared" si="145"/>
        <v>0.24910365988478572</v>
      </c>
      <c r="BV63" s="94">
        <f t="shared" si="146"/>
        <v>0.75089634011521433</v>
      </c>
      <c r="BW63" s="22">
        <f t="shared" si="147"/>
        <v>0.75089634011521433</v>
      </c>
      <c r="BX63" s="22">
        <f t="shared" si="148"/>
        <v>0.25089634011521433</v>
      </c>
      <c r="BY63" s="23">
        <f t="shared" si="149"/>
        <v>16.726422674347624</v>
      </c>
      <c r="BZ63" s="24">
        <f t="shared" si="150"/>
        <v>16</v>
      </c>
      <c r="CA63" s="24">
        <f t="shared" si="151"/>
        <v>1</v>
      </c>
      <c r="CB63" s="24">
        <f t="shared" si="152"/>
        <v>3</v>
      </c>
      <c r="CC63" s="24">
        <f t="shared" si="153"/>
        <v>0</v>
      </c>
      <c r="CD63" s="24">
        <f t="shared" si="154"/>
        <v>0</v>
      </c>
      <c r="CE63" s="24">
        <f t="shared" si="155"/>
        <v>3</v>
      </c>
      <c r="CF63" s="60">
        <f t="shared" si="156"/>
        <v>0</v>
      </c>
    </row>
  </sheetData>
  <mergeCells count="6">
    <mergeCell ref="BS10:CF10"/>
    <mergeCell ref="BD10:BQ10"/>
    <mergeCell ref="AX10:AY10"/>
    <mergeCell ref="I10:T10"/>
    <mergeCell ref="AJ10:AW10"/>
    <mergeCell ref="V10:AI10"/>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topLeftCell="A2" workbookViewId="0">
      <selection activeCell="A22" sqref="A22"/>
    </sheetView>
  </sheetViews>
  <sheetFormatPr defaultRowHeight="12.75" x14ac:dyDescent="0.2"/>
  <sheetData>
    <row r="1" spans="1:46" s="27" customFormat="1" ht="12.75" customHeight="1" x14ac:dyDescent="0.2">
      <c r="AP1" s="111" t="s">
        <v>125</v>
      </c>
      <c r="AQ1" s="111"/>
    </row>
    <row r="2" spans="1:46" s="27" customFormat="1" x14ac:dyDescent="0.2">
      <c r="AP2" s="111"/>
      <c r="AQ2" s="111"/>
    </row>
    <row r="3" spans="1:46" s="27" customFormat="1" ht="12.75" customHeight="1" x14ac:dyDescent="0.2">
      <c r="A3" s="112" t="s">
        <v>116</v>
      </c>
      <c r="B3" s="112"/>
      <c r="C3" s="112"/>
      <c r="D3" s="112"/>
      <c r="E3" s="112"/>
      <c r="H3" s="115" t="s">
        <v>117</v>
      </c>
      <c r="I3" s="115"/>
      <c r="J3" s="109" t="s">
        <v>118</v>
      </c>
      <c r="K3" s="109"/>
      <c r="L3" s="109"/>
      <c r="M3" s="109"/>
      <c r="N3" s="109" t="s">
        <v>119</v>
      </c>
      <c r="O3" s="109"/>
      <c r="P3" s="109" t="s">
        <v>120</v>
      </c>
      <c r="Q3" s="109"/>
      <c r="R3" s="109" t="s">
        <v>121</v>
      </c>
      <c r="S3" s="109"/>
      <c r="T3" s="109"/>
      <c r="U3" s="109" t="s">
        <v>122</v>
      </c>
      <c r="V3" s="110"/>
      <c r="W3" s="110"/>
      <c r="X3" s="110"/>
      <c r="Y3" s="110"/>
      <c r="Z3" s="110"/>
      <c r="AA3" s="110"/>
      <c r="AB3" s="110"/>
      <c r="AC3" s="109" t="s">
        <v>123</v>
      </c>
      <c r="AD3" s="109" t="s">
        <v>124</v>
      </c>
      <c r="AE3" s="109"/>
      <c r="AF3" s="109"/>
      <c r="AG3" s="109" t="s">
        <v>122</v>
      </c>
      <c r="AH3" s="110"/>
      <c r="AI3" s="110"/>
      <c r="AJ3" s="110"/>
      <c r="AK3" s="110"/>
      <c r="AL3" s="110"/>
      <c r="AM3" s="110"/>
      <c r="AN3" s="110"/>
      <c r="AO3" s="109" t="s">
        <v>123</v>
      </c>
      <c r="AP3" s="111"/>
      <c r="AQ3" s="111"/>
    </row>
    <row r="4" spans="1:46" s="27" customFormat="1" ht="12.75" customHeight="1" x14ac:dyDescent="0.2">
      <c r="A4" s="112"/>
      <c r="B4" s="112"/>
      <c r="C4" s="112"/>
      <c r="D4" s="112"/>
      <c r="E4" s="112"/>
      <c r="H4" s="115"/>
      <c r="I4" s="115"/>
      <c r="J4" s="109"/>
      <c r="K4" s="109"/>
      <c r="L4" s="109"/>
      <c r="M4" s="109"/>
      <c r="N4" s="109"/>
      <c r="O4" s="109"/>
      <c r="P4" s="109"/>
      <c r="Q4" s="109"/>
      <c r="R4" s="109"/>
      <c r="S4" s="109"/>
      <c r="T4" s="109"/>
      <c r="U4" s="110"/>
      <c r="V4" s="110"/>
      <c r="W4" s="110"/>
      <c r="X4" s="110"/>
      <c r="Y4" s="110"/>
      <c r="Z4" s="110"/>
      <c r="AA4" s="110"/>
      <c r="AB4" s="110"/>
      <c r="AC4" s="109"/>
      <c r="AD4" s="109"/>
      <c r="AE4" s="109"/>
      <c r="AF4" s="109"/>
      <c r="AG4" s="110"/>
      <c r="AH4" s="110"/>
      <c r="AI4" s="110"/>
      <c r="AJ4" s="110"/>
      <c r="AK4" s="110"/>
      <c r="AL4" s="110"/>
      <c r="AM4" s="110"/>
      <c r="AN4" s="110"/>
      <c r="AO4" s="109"/>
      <c r="AP4" s="111"/>
      <c r="AQ4" s="111"/>
    </row>
    <row r="5" spans="1:46" s="27" customFormat="1" ht="12.75" customHeight="1" x14ac:dyDescent="0.2">
      <c r="A5" s="112"/>
      <c r="B5" s="112"/>
      <c r="C5" s="112"/>
      <c r="D5" s="112"/>
      <c r="E5" s="112"/>
      <c r="H5" s="115"/>
      <c r="I5" s="115"/>
      <c r="J5" s="109"/>
      <c r="K5" s="109"/>
      <c r="L5" s="109"/>
      <c r="M5" s="109"/>
      <c r="N5" s="109"/>
      <c r="O5" s="109"/>
      <c r="P5" s="109"/>
      <c r="Q5" s="109"/>
      <c r="R5" s="109"/>
      <c r="S5" s="109"/>
      <c r="T5" s="109"/>
      <c r="U5" s="110"/>
      <c r="V5" s="110"/>
      <c r="W5" s="110"/>
      <c r="X5" s="110"/>
      <c r="Y5" s="110"/>
      <c r="Z5" s="110"/>
      <c r="AA5" s="110"/>
      <c r="AB5" s="110"/>
      <c r="AC5" s="109"/>
      <c r="AD5" s="109"/>
      <c r="AE5" s="109"/>
      <c r="AF5" s="109"/>
      <c r="AG5" s="110"/>
      <c r="AH5" s="110"/>
      <c r="AI5" s="110"/>
      <c r="AJ5" s="110"/>
      <c r="AK5" s="110"/>
      <c r="AL5" s="110"/>
      <c r="AM5" s="110"/>
      <c r="AN5" s="110"/>
      <c r="AO5" s="109"/>
      <c r="AP5" s="111"/>
      <c r="AQ5" s="111"/>
    </row>
    <row r="6" spans="1:46" s="27" customFormat="1" ht="12.75" customHeight="1" x14ac:dyDescent="0.2">
      <c r="A6" s="112"/>
      <c r="B6" s="112"/>
      <c r="C6" s="112"/>
      <c r="D6" s="112"/>
      <c r="E6" s="112"/>
      <c r="H6" s="115"/>
      <c r="I6" s="115"/>
      <c r="J6" s="109"/>
      <c r="K6" s="109"/>
      <c r="L6" s="109"/>
      <c r="M6" s="109"/>
      <c r="N6" s="109"/>
      <c r="O6" s="109"/>
      <c r="P6" s="109"/>
      <c r="Q6" s="109"/>
      <c r="R6" s="109"/>
      <c r="S6" s="109"/>
      <c r="T6" s="109"/>
      <c r="U6" s="110"/>
      <c r="V6" s="110"/>
      <c r="W6" s="110"/>
      <c r="X6" s="110"/>
      <c r="Y6" s="110"/>
      <c r="Z6" s="110"/>
      <c r="AA6" s="110"/>
      <c r="AB6" s="110"/>
      <c r="AC6" s="109"/>
      <c r="AD6" s="109"/>
      <c r="AE6" s="109"/>
      <c r="AF6" s="109"/>
      <c r="AG6" s="110"/>
      <c r="AH6" s="110"/>
      <c r="AI6" s="110"/>
      <c r="AJ6" s="110"/>
      <c r="AK6" s="110"/>
      <c r="AL6" s="110"/>
      <c r="AM6" s="110"/>
      <c r="AN6" s="110"/>
      <c r="AO6" s="109"/>
      <c r="AP6" s="111"/>
      <c r="AQ6" s="111"/>
    </row>
    <row r="7" spans="1:46" s="27" customFormat="1" ht="12.75" customHeight="1" x14ac:dyDescent="0.2">
      <c r="A7" s="112"/>
      <c r="B7" s="112"/>
      <c r="C7" s="112"/>
      <c r="D7" s="112"/>
      <c r="E7" s="112"/>
      <c r="H7" s="115"/>
      <c r="I7" s="115"/>
      <c r="J7" s="109"/>
      <c r="K7" s="109"/>
      <c r="L7" s="109"/>
      <c r="M7" s="109"/>
      <c r="N7" s="109"/>
      <c r="O7" s="109"/>
      <c r="P7" s="109"/>
      <c r="Q7" s="109"/>
      <c r="R7" s="109"/>
      <c r="S7" s="109"/>
      <c r="T7" s="109"/>
      <c r="U7" s="110"/>
      <c r="V7" s="110"/>
      <c r="W7" s="110"/>
      <c r="X7" s="110"/>
      <c r="Y7" s="110"/>
      <c r="Z7" s="110"/>
      <c r="AA7" s="110"/>
      <c r="AB7" s="110"/>
      <c r="AC7" s="109"/>
      <c r="AD7" s="109"/>
      <c r="AE7" s="109"/>
      <c r="AF7" s="109"/>
      <c r="AG7" s="110"/>
      <c r="AH7" s="110"/>
      <c r="AI7" s="110"/>
      <c r="AJ7" s="110"/>
      <c r="AK7" s="110"/>
      <c r="AL7" s="110"/>
      <c r="AM7" s="110"/>
      <c r="AN7" s="110"/>
      <c r="AO7" s="109"/>
      <c r="AP7" s="111"/>
      <c r="AQ7" s="111"/>
    </row>
    <row r="8" spans="1:46" s="27" customFormat="1" ht="12.75" customHeight="1" x14ac:dyDescent="0.2">
      <c r="A8" s="112"/>
      <c r="B8" s="112"/>
      <c r="C8" s="112"/>
      <c r="D8" s="112"/>
      <c r="E8" s="112"/>
      <c r="H8" s="115"/>
      <c r="I8" s="115"/>
      <c r="J8" s="109"/>
      <c r="K8" s="109"/>
      <c r="L8" s="109"/>
      <c r="M8" s="109"/>
      <c r="N8" s="109"/>
      <c r="O8" s="109"/>
      <c r="P8" s="109"/>
      <c r="Q8" s="109"/>
      <c r="R8" s="109"/>
      <c r="S8" s="109"/>
      <c r="T8" s="109"/>
      <c r="U8" s="110"/>
      <c r="V8" s="110"/>
      <c r="W8" s="110"/>
      <c r="X8" s="110"/>
      <c r="Y8" s="110"/>
      <c r="Z8" s="110"/>
      <c r="AA8" s="110"/>
      <c r="AB8" s="110"/>
      <c r="AC8" s="109"/>
      <c r="AD8" s="109"/>
      <c r="AE8" s="109"/>
      <c r="AF8" s="109"/>
      <c r="AG8" s="110"/>
      <c r="AH8" s="110"/>
      <c r="AI8" s="110"/>
      <c r="AJ8" s="110"/>
      <c r="AK8" s="110"/>
      <c r="AL8" s="110"/>
      <c r="AM8" s="110"/>
      <c r="AN8" s="110"/>
      <c r="AO8" s="109"/>
      <c r="AP8" s="111"/>
      <c r="AQ8" s="111"/>
    </row>
    <row r="9" spans="1:46" s="27" customFormat="1" ht="12.75" customHeight="1" x14ac:dyDescent="0.2">
      <c r="A9" s="112"/>
      <c r="B9" s="112"/>
      <c r="C9" s="112"/>
      <c r="D9" s="112"/>
      <c r="E9" s="112"/>
      <c r="H9" s="115"/>
      <c r="I9" s="115"/>
      <c r="J9" s="109"/>
      <c r="K9" s="109"/>
      <c r="L9" s="109"/>
      <c r="M9" s="109"/>
      <c r="N9" s="109"/>
      <c r="O9" s="109"/>
      <c r="P9" s="109"/>
      <c r="Q9" s="109"/>
      <c r="R9" s="109"/>
      <c r="S9" s="109"/>
      <c r="T9" s="109"/>
      <c r="U9" s="110"/>
      <c r="V9" s="110"/>
      <c r="W9" s="110"/>
      <c r="X9" s="110"/>
      <c r="Y9" s="110"/>
      <c r="Z9" s="110"/>
      <c r="AA9" s="110"/>
      <c r="AB9" s="110"/>
      <c r="AC9" s="109"/>
      <c r="AD9" s="109"/>
      <c r="AE9" s="109"/>
      <c r="AF9" s="109"/>
      <c r="AG9" s="110"/>
      <c r="AH9" s="110"/>
      <c r="AI9" s="110"/>
      <c r="AJ9" s="110"/>
      <c r="AK9" s="110"/>
      <c r="AL9" s="110"/>
      <c r="AM9" s="110"/>
      <c r="AN9" s="110"/>
      <c r="AO9" s="109"/>
      <c r="AP9" s="111"/>
      <c r="AQ9" s="111"/>
    </row>
    <row r="10" spans="1:46" s="27" customFormat="1" ht="12.75" customHeight="1" x14ac:dyDescent="0.2">
      <c r="A10" s="112"/>
      <c r="B10" s="112"/>
      <c r="C10" s="112"/>
      <c r="D10" s="112"/>
      <c r="E10" s="112"/>
      <c r="H10" s="115"/>
      <c r="I10" s="115"/>
      <c r="J10" s="109"/>
      <c r="K10" s="109"/>
      <c r="L10" s="109"/>
      <c r="M10" s="109"/>
      <c r="N10" s="109"/>
      <c r="O10" s="109"/>
      <c r="P10" s="109"/>
      <c r="Q10" s="109"/>
      <c r="R10" s="109"/>
      <c r="S10" s="109"/>
      <c r="T10" s="109"/>
      <c r="U10" s="110"/>
      <c r="V10" s="110"/>
      <c r="W10" s="110"/>
      <c r="X10" s="110"/>
      <c r="Y10" s="110"/>
      <c r="Z10" s="110"/>
      <c r="AA10" s="110"/>
      <c r="AB10" s="110"/>
      <c r="AC10" s="109"/>
      <c r="AD10" s="109"/>
      <c r="AE10" s="109"/>
      <c r="AF10" s="109"/>
      <c r="AG10" s="110"/>
      <c r="AH10" s="110"/>
      <c r="AI10" s="110"/>
      <c r="AJ10" s="110"/>
      <c r="AK10" s="110"/>
      <c r="AL10" s="110"/>
      <c r="AM10" s="110"/>
      <c r="AN10" s="110"/>
      <c r="AO10" s="109"/>
      <c r="AP10" s="111"/>
      <c r="AQ10" s="111"/>
    </row>
    <row r="11" spans="1:46" s="27" customFormat="1" ht="12.75" customHeight="1" x14ac:dyDescent="0.2">
      <c r="A11" s="112"/>
      <c r="B11" s="112"/>
      <c r="C11" s="112"/>
      <c r="D11" s="112"/>
      <c r="E11" s="112"/>
      <c r="H11" s="115"/>
      <c r="I11" s="115"/>
      <c r="J11" s="109"/>
      <c r="K11" s="109"/>
      <c r="L11" s="109"/>
      <c r="M11" s="109"/>
      <c r="N11" s="109"/>
      <c r="O11" s="109"/>
      <c r="P11" s="109"/>
      <c r="Q11" s="109"/>
      <c r="R11" s="109"/>
      <c r="S11" s="109"/>
      <c r="T11" s="109"/>
      <c r="U11" s="110"/>
      <c r="V11" s="110"/>
      <c r="W11" s="110"/>
      <c r="X11" s="110"/>
      <c r="Y11" s="110"/>
      <c r="Z11" s="110"/>
      <c r="AA11" s="110"/>
      <c r="AB11" s="110"/>
      <c r="AC11" s="109"/>
      <c r="AD11" s="109"/>
      <c r="AE11" s="109"/>
      <c r="AF11" s="109"/>
      <c r="AG11" s="110"/>
      <c r="AH11" s="110"/>
      <c r="AI11" s="110"/>
      <c r="AJ11" s="110"/>
      <c r="AK11" s="110"/>
      <c r="AL11" s="110"/>
      <c r="AM11" s="110"/>
      <c r="AN11" s="110"/>
      <c r="AO11" s="109"/>
      <c r="AP11" s="111"/>
      <c r="AQ11" s="111"/>
    </row>
    <row r="12" spans="1:46" s="27" customFormat="1" ht="12.75" customHeight="1" x14ac:dyDescent="0.2">
      <c r="A12" s="112"/>
      <c r="B12" s="112"/>
      <c r="C12" s="112"/>
      <c r="D12" s="112"/>
      <c r="E12" s="112"/>
      <c r="H12" s="115"/>
      <c r="I12" s="115"/>
      <c r="J12" s="109"/>
      <c r="K12" s="109"/>
      <c r="L12" s="109"/>
      <c r="M12" s="109"/>
      <c r="N12" s="109"/>
      <c r="O12" s="109"/>
      <c r="P12" s="109"/>
      <c r="Q12" s="109"/>
      <c r="R12" s="109"/>
      <c r="S12" s="109"/>
      <c r="T12" s="109"/>
      <c r="U12" s="110"/>
      <c r="V12" s="110"/>
      <c r="W12" s="110"/>
      <c r="X12" s="110"/>
      <c r="Y12" s="110"/>
      <c r="Z12" s="110"/>
      <c r="AA12" s="110"/>
      <c r="AB12" s="110"/>
      <c r="AC12" s="109"/>
      <c r="AD12" s="109"/>
      <c r="AE12" s="109"/>
      <c r="AF12" s="109"/>
      <c r="AG12" s="110"/>
      <c r="AH12" s="110"/>
      <c r="AI12" s="110"/>
      <c r="AJ12" s="110"/>
      <c r="AK12" s="110"/>
      <c r="AL12" s="110"/>
      <c r="AM12" s="110"/>
      <c r="AN12" s="110"/>
      <c r="AO12" s="109"/>
      <c r="AP12" s="111"/>
      <c r="AQ12" s="111"/>
    </row>
    <row r="13" spans="1:46" s="27" customFormat="1" ht="12.75" customHeight="1" x14ac:dyDescent="0.2">
      <c r="A13" s="112"/>
      <c r="B13" s="112"/>
      <c r="C13" s="112"/>
      <c r="D13" s="112"/>
      <c r="E13" s="112"/>
      <c r="H13" s="115"/>
      <c r="I13" s="115"/>
      <c r="J13" s="109"/>
      <c r="K13" s="109"/>
      <c r="L13" s="109"/>
      <c r="M13" s="109"/>
      <c r="N13" s="109"/>
      <c r="O13" s="109"/>
      <c r="P13" s="109"/>
      <c r="Q13" s="109"/>
      <c r="R13" s="109"/>
      <c r="S13" s="109"/>
      <c r="T13" s="109"/>
      <c r="U13" s="110"/>
      <c r="V13" s="110"/>
      <c r="W13" s="110"/>
      <c r="X13" s="110"/>
      <c r="Y13" s="110"/>
      <c r="Z13" s="110"/>
      <c r="AA13" s="110"/>
      <c r="AB13" s="110"/>
      <c r="AC13" s="109"/>
      <c r="AD13" s="109"/>
      <c r="AE13" s="109"/>
      <c r="AF13" s="109"/>
      <c r="AG13" s="110"/>
      <c r="AH13" s="110"/>
      <c r="AI13" s="110"/>
      <c r="AJ13" s="110"/>
      <c r="AK13" s="110"/>
      <c r="AL13" s="110"/>
      <c r="AM13" s="110"/>
      <c r="AN13" s="110"/>
      <c r="AO13" s="109"/>
      <c r="AP13" s="111"/>
      <c r="AQ13" s="111"/>
    </row>
    <row r="14" spans="1:46" ht="12.75" customHeight="1" x14ac:dyDescent="0.2">
      <c r="A14" s="112"/>
      <c r="B14" s="112"/>
      <c r="C14" s="112"/>
      <c r="D14" s="112"/>
      <c r="E14" s="112"/>
      <c r="H14" s="115"/>
      <c r="I14" s="115"/>
      <c r="J14" s="109"/>
      <c r="K14" s="109"/>
      <c r="L14" s="109"/>
      <c r="M14" s="109"/>
      <c r="N14" s="109"/>
      <c r="O14" s="109"/>
      <c r="P14" s="109"/>
      <c r="Q14" s="109"/>
      <c r="R14" s="109"/>
      <c r="S14" s="109"/>
      <c r="T14" s="109"/>
      <c r="U14" s="110"/>
      <c r="V14" s="110"/>
      <c r="W14" s="110"/>
      <c r="X14" s="110"/>
      <c r="Y14" s="110"/>
      <c r="Z14" s="110"/>
      <c r="AA14" s="110"/>
      <c r="AB14" s="110"/>
      <c r="AC14" s="109"/>
      <c r="AD14" s="109"/>
      <c r="AE14" s="109"/>
      <c r="AF14" s="109"/>
      <c r="AG14" s="110"/>
      <c r="AH14" s="110"/>
      <c r="AI14" s="110"/>
      <c r="AJ14" s="110"/>
      <c r="AK14" s="110"/>
      <c r="AL14" s="110"/>
      <c r="AM14" s="110"/>
      <c r="AN14" s="110"/>
      <c r="AO14" s="109"/>
      <c r="AP14" s="111"/>
      <c r="AQ14" s="111"/>
    </row>
    <row r="15" spans="1:46" ht="12.75" customHeight="1" x14ac:dyDescent="0.2">
      <c r="A15" s="112"/>
      <c r="B15" s="112"/>
      <c r="C15" s="112"/>
      <c r="D15" s="112"/>
      <c r="E15" s="112"/>
      <c r="H15" s="115"/>
      <c r="I15" s="115"/>
      <c r="J15" s="109"/>
      <c r="K15" s="109"/>
      <c r="L15" s="109"/>
      <c r="M15" s="109"/>
      <c r="N15" s="109"/>
      <c r="O15" s="109"/>
      <c r="P15" s="109"/>
      <c r="Q15" s="109"/>
      <c r="R15" s="109"/>
      <c r="S15" s="109"/>
      <c r="T15" s="109"/>
      <c r="U15" s="110"/>
      <c r="V15" s="110"/>
      <c r="W15" s="110"/>
      <c r="X15" s="110"/>
      <c r="Y15" s="110"/>
      <c r="Z15" s="110"/>
      <c r="AA15" s="110"/>
      <c r="AB15" s="110"/>
      <c r="AC15" s="109"/>
      <c r="AD15" s="109"/>
      <c r="AE15" s="109"/>
      <c r="AF15" s="109"/>
      <c r="AG15" s="110"/>
      <c r="AH15" s="110"/>
      <c r="AI15" s="110"/>
      <c r="AJ15" s="110"/>
      <c r="AK15" s="110"/>
      <c r="AL15" s="110"/>
      <c r="AM15" s="110"/>
      <c r="AN15" s="110"/>
      <c r="AO15" s="109"/>
      <c r="AP15" s="111"/>
      <c r="AQ15" s="111"/>
    </row>
    <row r="16" spans="1:46" ht="18.75" x14ac:dyDescent="0.3">
      <c r="A16" s="112"/>
      <c r="B16" s="112"/>
      <c r="C16" s="112"/>
      <c r="D16" s="112"/>
      <c r="E16" s="112"/>
      <c r="F16" s="108" t="s">
        <v>2</v>
      </c>
      <c r="G16" s="108"/>
      <c r="H16" s="108"/>
      <c r="I16" s="108"/>
      <c r="J16" s="108"/>
      <c r="K16" s="108"/>
      <c r="L16" s="108"/>
      <c r="M16" s="108"/>
      <c r="N16" s="108"/>
      <c r="O16" s="108"/>
      <c r="P16" s="108"/>
      <c r="Q16" s="108"/>
      <c r="R16" s="113" t="s">
        <v>104</v>
      </c>
      <c r="S16" s="113"/>
      <c r="T16" s="113"/>
      <c r="U16" s="113"/>
      <c r="V16" s="113"/>
      <c r="W16" s="113"/>
      <c r="X16" s="113"/>
      <c r="Y16" s="113"/>
      <c r="Z16" s="113"/>
      <c r="AA16" s="113"/>
      <c r="AB16" s="113"/>
      <c r="AC16" s="113"/>
      <c r="AD16" s="114" t="s">
        <v>105</v>
      </c>
      <c r="AE16" s="114"/>
      <c r="AF16" s="114"/>
      <c r="AG16" s="114"/>
      <c r="AH16" s="114"/>
      <c r="AI16" s="114"/>
      <c r="AJ16" s="114"/>
      <c r="AK16" s="114"/>
      <c r="AL16" s="114"/>
      <c r="AM16" s="114"/>
      <c r="AN16" s="114"/>
      <c r="AO16" s="114"/>
      <c r="AP16" s="106" t="s">
        <v>3</v>
      </c>
      <c r="AQ16" s="107"/>
      <c r="AR16" s="27"/>
      <c r="AS16" s="27"/>
      <c r="AT16" s="27"/>
    </row>
    <row r="17" spans="1:48" s="61" customFormat="1" ht="72" x14ac:dyDescent="0.2">
      <c r="A17" s="43" t="s">
        <v>4</v>
      </c>
      <c r="B17" s="43" t="s">
        <v>6</v>
      </c>
      <c r="C17" s="43" t="s">
        <v>5</v>
      </c>
      <c r="D17" s="43" t="s">
        <v>8</v>
      </c>
      <c r="E17" s="43" t="s">
        <v>7</v>
      </c>
      <c r="F17" s="43" t="s">
        <v>13</v>
      </c>
      <c r="G17" s="43" t="s">
        <v>16</v>
      </c>
      <c r="H17" s="43" t="s">
        <v>14</v>
      </c>
      <c r="I17" s="44" t="s">
        <v>15</v>
      </c>
      <c r="J17" s="41" t="s">
        <v>17</v>
      </c>
      <c r="K17" s="45" t="s">
        <v>18</v>
      </c>
      <c r="L17" s="42" t="s">
        <v>102</v>
      </c>
      <c r="M17" s="42" t="s">
        <v>115</v>
      </c>
      <c r="N17" s="42" t="s">
        <v>20</v>
      </c>
      <c r="O17" s="42" t="s">
        <v>21</v>
      </c>
      <c r="P17" s="42" t="s">
        <v>98</v>
      </c>
      <c r="Q17" s="42" t="s">
        <v>99</v>
      </c>
      <c r="R17" s="41" t="s">
        <v>12</v>
      </c>
      <c r="S17" s="41" t="s">
        <v>9</v>
      </c>
      <c r="T17" s="42" t="s">
        <v>22</v>
      </c>
      <c r="U17" s="42" t="s">
        <v>23</v>
      </c>
      <c r="V17" s="45" t="s">
        <v>24</v>
      </c>
      <c r="W17" s="42" t="s">
        <v>19</v>
      </c>
      <c r="X17" s="42" t="s">
        <v>103</v>
      </c>
      <c r="Y17" s="44" t="s">
        <v>25</v>
      </c>
      <c r="Z17" s="44" t="s">
        <v>21</v>
      </c>
      <c r="AA17" s="44" t="s">
        <v>98</v>
      </c>
      <c r="AB17" s="44" t="s">
        <v>99</v>
      </c>
      <c r="AC17" s="44" t="s">
        <v>100</v>
      </c>
      <c r="AD17" s="41" t="s">
        <v>11</v>
      </c>
      <c r="AE17" s="41" t="s">
        <v>10</v>
      </c>
      <c r="AF17" s="42" t="s">
        <v>22</v>
      </c>
      <c r="AG17" s="42" t="s">
        <v>17</v>
      </c>
      <c r="AH17" s="42" t="s">
        <v>18</v>
      </c>
      <c r="AI17" s="42" t="s">
        <v>19</v>
      </c>
      <c r="AJ17" s="42" t="s">
        <v>103</v>
      </c>
      <c r="AK17" s="44" t="s">
        <v>25</v>
      </c>
      <c r="AL17" s="45" t="s">
        <v>26</v>
      </c>
      <c r="AM17" s="45" t="s">
        <v>98</v>
      </c>
      <c r="AN17" s="45" t="s">
        <v>99</v>
      </c>
      <c r="AO17" s="45" t="s">
        <v>101</v>
      </c>
      <c r="AP17" s="44" t="s">
        <v>27</v>
      </c>
      <c r="AQ17" s="41" t="s">
        <v>28</v>
      </c>
      <c r="AR17" s="43" t="s">
        <v>29</v>
      </c>
      <c r="AS17" s="45" t="s">
        <v>30</v>
      </c>
      <c r="AT17" s="43" t="s">
        <v>31</v>
      </c>
    </row>
    <row r="18" spans="1:48" s="27" customFormat="1" ht="15" customHeight="1" x14ac:dyDescent="0.25">
      <c r="A18" s="53" t="s">
        <v>59</v>
      </c>
      <c r="B18" s="49">
        <v>0.38359033098752471</v>
      </c>
      <c r="C18" s="49">
        <v>0.60545822329822818</v>
      </c>
      <c r="D18" s="49">
        <f>B18/(C18+B18)</f>
        <v>0.38783771466562295</v>
      </c>
      <c r="E18" s="49">
        <f>C18/(C18+B18)</f>
        <v>0.61216228533437711</v>
      </c>
      <c r="F18" s="14">
        <v>9</v>
      </c>
      <c r="G18" s="17">
        <f>IF(D18&gt;E18,D18,E18)</f>
        <v>0.61216228533437711</v>
      </c>
      <c r="H18" s="15">
        <f>(F18/2)+0.5</f>
        <v>5</v>
      </c>
      <c r="I18" s="16">
        <f>ROUND(H18,0)</f>
        <v>5</v>
      </c>
      <c r="J18" s="17">
        <f>G18-50%</f>
        <v>0.11216228533437711</v>
      </c>
      <c r="K18" s="18">
        <f>J18/1.5%</f>
        <v>7.477485688958474</v>
      </c>
      <c r="L18" s="14">
        <f>ROUNDDOWN(K18,0)</f>
        <v>7</v>
      </c>
      <c r="M18" s="14">
        <f>IF((F18-I18)&lt;L18,(F18-I18),L18)</f>
        <v>4</v>
      </c>
      <c r="N18" s="16">
        <f>I18+M18</f>
        <v>9</v>
      </c>
      <c r="O18" s="14">
        <f>F18-N18</f>
        <v>0</v>
      </c>
      <c r="P18" s="14">
        <f>IF(E18&lt;D18,N18,O18)</f>
        <v>0</v>
      </c>
      <c r="Q18" s="14">
        <f>IF(E18&gt;D18,N18,O18)</f>
        <v>9</v>
      </c>
      <c r="R18" s="46">
        <f>D18-3%</f>
        <v>0.35783771466562297</v>
      </c>
      <c r="S18" s="46">
        <f>E18+3%</f>
        <v>0.64216228533437714</v>
      </c>
      <c r="T18" s="19">
        <f>IF(R18&gt;S18,R18,S18)</f>
        <v>0.64216228533437714</v>
      </c>
      <c r="U18" s="19">
        <f>T18-50%</f>
        <v>0.14216228533437714</v>
      </c>
      <c r="V18" s="20">
        <f>U18/1.5%</f>
        <v>9.4774856889584758</v>
      </c>
      <c r="W18" s="21">
        <f>ROUNDDOWN(V18,0)</f>
        <v>9</v>
      </c>
      <c r="X18" s="21">
        <f>IF((F18-I18)&lt;W18,(F18-I18),W18)</f>
        <v>4</v>
      </c>
      <c r="Y18" s="21">
        <f>I18+X18</f>
        <v>9</v>
      </c>
      <c r="Z18" s="21">
        <f>F18-Y18</f>
        <v>0</v>
      </c>
      <c r="AA18" s="21">
        <f>IF(R18&gt;S18,Y18,Z18)</f>
        <v>0</v>
      </c>
      <c r="AB18" s="21">
        <f>IF(R18&lt;S18,Y18,Z18)</f>
        <v>9</v>
      </c>
      <c r="AC18" s="47">
        <f>P18-AA18</f>
        <v>0</v>
      </c>
      <c r="AD18" s="48">
        <f>D18+3%</f>
        <v>0.41783771466562292</v>
      </c>
      <c r="AE18" s="48">
        <f>E18-3%</f>
        <v>0.58216228533437708</v>
      </c>
      <c r="AF18" s="22">
        <f>IF(AD18&gt;AE18,AD18,AE18)</f>
        <v>0.58216228533437708</v>
      </c>
      <c r="AG18" s="22">
        <f>AF18-50%</f>
        <v>8.2162285334377083E-2</v>
      </c>
      <c r="AH18" s="23">
        <f>AG18/1.5%</f>
        <v>5.4774856889584722</v>
      </c>
      <c r="AI18" s="24">
        <f>ROUNDDOWN(AH18,0)</f>
        <v>5</v>
      </c>
      <c r="AJ18" s="24">
        <f>IF((F18-I18)&lt;AI18,(F18-I18),AI18)</f>
        <v>4</v>
      </c>
      <c r="AK18" s="24">
        <f>I18+AJ18</f>
        <v>9</v>
      </c>
      <c r="AL18" s="24">
        <f>F18-AK18</f>
        <v>0</v>
      </c>
      <c r="AM18" s="24">
        <f>IF(AD18&gt;AE18,AK18,AL18)</f>
        <v>0</v>
      </c>
      <c r="AN18" s="24">
        <f>IF(AD18&lt;AE18,AK18,AL18)</f>
        <v>9</v>
      </c>
      <c r="AO18" s="60">
        <f>AM18-P18</f>
        <v>0</v>
      </c>
      <c r="AP18" s="25">
        <f>AC18+AO18</f>
        <v>0</v>
      </c>
      <c r="AQ18" s="26">
        <f>AP18/F18</f>
        <v>0</v>
      </c>
      <c r="AR18" s="1">
        <f>(F18-I18)*1.5/100</f>
        <v>0.06</v>
      </c>
      <c r="AS18" s="1">
        <f>50%+AR18</f>
        <v>0.56000000000000005</v>
      </c>
      <c r="AT18" s="1">
        <f>100%-AS18</f>
        <v>0.43999999999999995</v>
      </c>
      <c r="AU18" s="7"/>
      <c r="AV18" s="28"/>
    </row>
    <row r="19" spans="1:48" s="27" customFormat="1" ht="15" customHeight="1" x14ac:dyDescent="0.25">
      <c r="A19" s="53" t="s">
        <v>48</v>
      </c>
      <c r="B19" s="49">
        <v>0.50007865068698687</v>
      </c>
      <c r="C19" s="49">
        <v>0.49130977761975525</v>
      </c>
      <c r="D19" s="49">
        <f>B19/(C19+B19)</f>
        <v>0.50442252139366228</v>
      </c>
      <c r="E19" s="49">
        <f>C19/(C19+B19)</f>
        <v>0.49557747860633772</v>
      </c>
      <c r="F19" s="14">
        <v>29</v>
      </c>
      <c r="G19" s="17">
        <f>IF(D19&gt;E19,D19,E19)</f>
        <v>0.50442252139366228</v>
      </c>
      <c r="H19" s="15">
        <f>(F19/2)+0.5</f>
        <v>15</v>
      </c>
      <c r="I19" s="16">
        <f>ROUND(H19,0)</f>
        <v>15</v>
      </c>
      <c r="J19" s="17">
        <f>G19-50%</f>
        <v>4.422521393662282E-3</v>
      </c>
      <c r="K19" s="18">
        <f>J19/1.5%</f>
        <v>0.29483475957748551</v>
      </c>
      <c r="L19" s="14">
        <f>ROUNDDOWN(K19,0)</f>
        <v>0</v>
      </c>
      <c r="M19" s="14">
        <f>IF((F19-I19)&lt;L19,(F19-I19),L19)</f>
        <v>0</v>
      </c>
      <c r="N19" s="16">
        <f>I19+M19</f>
        <v>15</v>
      </c>
      <c r="O19" s="14">
        <f>F19-N19</f>
        <v>14</v>
      </c>
      <c r="P19" s="14">
        <f>IF(E19&lt;D19,N19,O19)</f>
        <v>15</v>
      </c>
      <c r="Q19" s="14">
        <f>IF(E19&gt;D19,N19,O19)</f>
        <v>14</v>
      </c>
      <c r="R19" s="46">
        <f>D19-3%</f>
        <v>0.47442252139366226</v>
      </c>
      <c r="S19" s="46">
        <f>E19+3%</f>
        <v>0.52557747860633774</v>
      </c>
      <c r="T19" s="19">
        <f>IF(R19&gt;S19,R19,S19)</f>
        <v>0.52557747860633774</v>
      </c>
      <c r="U19" s="19">
        <f>T19-50%</f>
        <v>2.5577478606337745E-2</v>
      </c>
      <c r="V19" s="20">
        <f>U19/1.5%</f>
        <v>1.7051652404225164</v>
      </c>
      <c r="W19" s="21">
        <f>ROUNDDOWN(V19,0)</f>
        <v>1</v>
      </c>
      <c r="X19" s="21">
        <f>IF((F19-I19)&lt;W19,(F19-I19),W19)</f>
        <v>1</v>
      </c>
      <c r="Y19" s="21">
        <f>I19+X19</f>
        <v>16</v>
      </c>
      <c r="Z19" s="21">
        <f>F19-Y19</f>
        <v>13</v>
      </c>
      <c r="AA19" s="21">
        <f>IF(R19&gt;S19,Y19,Z19)</f>
        <v>13</v>
      </c>
      <c r="AB19" s="21">
        <f>IF(R19&lt;S19,Y19,Z19)</f>
        <v>16</v>
      </c>
      <c r="AC19" s="47">
        <f>P19-AA19</f>
        <v>2</v>
      </c>
      <c r="AD19" s="48">
        <f>D19+3%</f>
        <v>0.53442252139366231</v>
      </c>
      <c r="AE19" s="48">
        <f>E19-3%</f>
        <v>0.46557747860633769</v>
      </c>
      <c r="AF19" s="22">
        <f>IF(AD19&gt;AE19,AD19,AE19)</f>
        <v>0.53442252139366231</v>
      </c>
      <c r="AG19" s="22">
        <f>AF19-50%</f>
        <v>3.4422521393662309E-2</v>
      </c>
      <c r="AH19" s="23">
        <f>AG19/1.5%</f>
        <v>2.2948347595774874</v>
      </c>
      <c r="AI19" s="24">
        <f>ROUNDDOWN(AH19,0)</f>
        <v>2</v>
      </c>
      <c r="AJ19" s="24">
        <f>IF((F19-I19)&lt;AI19,(F19-I19),AI19)</f>
        <v>2</v>
      </c>
      <c r="AK19" s="24">
        <f>I19+AJ19</f>
        <v>17</v>
      </c>
      <c r="AL19" s="24">
        <f>F19-AK19</f>
        <v>12</v>
      </c>
      <c r="AM19" s="24">
        <f>IF(AD19&gt;AE19,AK19,AL19)</f>
        <v>17</v>
      </c>
      <c r="AN19" s="24">
        <f>IF(AD19&lt;AE19,AK19,AL19)</f>
        <v>12</v>
      </c>
      <c r="AO19" s="60">
        <f>AM19-P19</f>
        <v>2</v>
      </c>
      <c r="AP19" s="25">
        <f>AC19+AO19</f>
        <v>4</v>
      </c>
      <c r="AQ19" s="26">
        <f>AP19/F19</f>
        <v>0.13793103448275862</v>
      </c>
      <c r="AR19" s="1">
        <f>(F19-I19)*1.5/100</f>
        <v>0.21</v>
      </c>
      <c r="AS19" s="1">
        <f>50%+AR19</f>
        <v>0.71</v>
      </c>
      <c r="AT19" s="1">
        <f>100%-AS19</f>
        <v>0.29000000000000004</v>
      </c>
      <c r="AV19" s="28"/>
    </row>
    <row r="20" spans="1:48" s="27" customFormat="1" ht="15" customHeight="1" x14ac:dyDescent="0.25">
      <c r="A20" s="53" t="s">
        <v>55</v>
      </c>
      <c r="B20" s="49">
        <v>0.54208204210518751</v>
      </c>
      <c r="C20" s="49">
        <v>0.44710916027420222</v>
      </c>
      <c r="D20" s="49">
        <f>B20/(C20+B20)</f>
        <v>0.54800532071177877</v>
      </c>
      <c r="E20" s="49">
        <f>C20/(C20+B20)</f>
        <v>0.45199467928822123</v>
      </c>
      <c r="F20" s="14">
        <v>16</v>
      </c>
      <c r="G20" s="17">
        <f>IF(D20&gt;E20,D20,E20)</f>
        <v>0.54800532071177877</v>
      </c>
      <c r="H20" s="15">
        <f>(F20/2)+0.5</f>
        <v>8.5</v>
      </c>
      <c r="I20" s="16">
        <f>ROUND(H20,0)</f>
        <v>9</v>
      </c>
      <c r="J20" s="17">
        <f>G20-50%</f>
        <v>4.8005320711778765E-2</v>
      </c>
      <c r="K20" s="18">
        <f>J20/1.5%</f>
        <v>3.2003547141185846</v>
      </c>
      <c r="L20" s="14">
        <f>ROUNDDOWN(K20,0)</f>
        <v>3</v>
      </c>
      <c r="M20" s="14">
        <f>IF((F20-I20)&lt;L20,(F20-I20),L20)</f>
        <v>3</v>
      </c>
      <c r="N20" s="16">
        <f>I20+M20</f>
        <v>12</v>
      </c>
      <c r="O20" s="14">
        <f>F20-N20</f>
        <v>4</v>
      </c>
      <c r="P20" s="14">
        <f>IF(E20&lt;D20,N20,O20)</f>
        <v>12</v>
      </c>
      <c r="Q20" s="14">
        <f>IF(E20&gt;D20,N20,O20)</f>
        <v>4</v>
      </c>
      <c r="R20" s="46">
        <f>D20-3%</f>
        <v>0.51800532071177874</v>
      </c>
      <c r="S20" s="46">
        <f>E20+3%</f>
        <v>0.48199467928822126</v>
      </c>
      <c r="T20" s="19">
        <f>IF(R20&gt;S20,R20,S20)</f>
        <v>0.51800532071177874</v>
      </c>
      <c r="U20" s="19">
        <f>T20-50%</f>
        <v>1.8005320711778738E-2</v>
      </c>
      <c r="V20" s="20">
        <f>U20/1.5%</f>
        <v>1.2003547141185826</v>
      </c>
      <c r="W20" s="21">
        <f>ROUNDDOWN(V20,0)</f>
        <v>1</v>
      </c>
      <c r="X20" s="21">
        <f>IF((F20-I20)&lt;W20,(F20-I20),W20)</f>
        <v>1</v>
      </c>
      <c r="Y20" s="21">
        <f>I20+X20</f>
        <v>10</v>
      </c>
      <c r="Z20" s="21">
        <f>F20-Y20</f>
        <v>6</v>
      </c>
      <c r="AA20" s="21">
        <f>IF(R20&gt;S20,Y20,Z20)</f>
        <v>10</v>
      </c>
      <c r="AB20" s="21">
        <f>IF(R20&lt;S20,Y20,Z20)</f>
        <v>6</v>
      </c>
      <c r="AC20" s="47">
        <f>P20-AA20</f>
        <v>2</v>
      </c>
      <c r="AD20" s="48">
        <f>D20+3%</f>
        <v>0.57800532071177879</v>
      </c>
      <c r="AE20" s="48">
        <f>E20-3%</f>
        <v>0.42199467928822121</v>
      </c>
      <c r="AF20" s="22">
        <f>IF(AD20&gt;AE20,AD20,AE20)</f>
        <v>0.57800532071177879</v>
      </c>
      <c r="AG20" s="22">
        <f>AF20-50%</f>
        <v>7.8005320711778792E-2</v>
      </c>
      <c r="AH20" s="23">
        <f>AG20/1.5%</f>
        <v>5.2003547141185864</v>
      </c>
      <c r="AI20" s="24">
        <f>ROUNDDOWN(AH20,0)</f>
        <v>5</v>
      </c>
      <c r="AJ20" s="24">
        <f>IF((F20-I20)&lt;AI20,(F20-I20),AI20)</f>
        <v>5</v>
      </c>
      <c r="AK20" s="24">
        <f>I20+AJ20</f>
        <v>14</v>
      </c>
      <c r="AL20" s="24">
        <f>F20-AK20</f>
        <v>2</v>
      </c>
      <c r="AM20" s="24">
        <f>IF(AD20&gt;AE20,AK20,AL20)</f>
        <v>14</v>
      </c>
      <c r="AN20" s="24">
        <f>IF(AD20&lt;AE20,AK20,AL20)</f>
        <v>2</v>
      </c>
      <c r="AO20" s="60">
        <f>AM20-P20</f>
        <v>2</v>
      </c>
      <c r="AP20" s="25">
        <f>AC20+AO20</f>
        <v>4</v>
      </c>
      <c r="AQ20" s="26">
        <f>AP20/F20</f>
        <v>0.25</v>
      </c>
      <c r="AR20" s="1">
        <f>(F20-I20)*1.5/100</f>
        <v>0.105</v>
      </c>
      <c r="AS20" s="1">
        <f>50%+AR20</f>
        <v>0.60499999999999998</v>
      </c>
      <c r="AT20" s="1">
        <f>100%-AS20</f>
        <v>0.39500000000000002</v>
      </c>
      <c r="AV20" s="28"/>
    </row>
  </sheetData>
  <mergeCells count="16">
    <mergeCell ref="AG3:AN15"/>
    <mergeCell ref="AO3:AO15"/>
    <mergeCell ref="AP1:AQ15"/>
    <mergeCell ref="A3:E16"/>
    <mergeCell ref="J3:M15"/>
    <mergeCell ref="N3:O15"/>
    <mergeCell ref="P3:Q15"/>
    <mergeCell ref="R3:T15"/>
    <mergeCell ref="F16:Q16"/>
    <mergeCell ref="R16:AC16"/>
    <mergeCell ref="AD16:AO16"/>
    <mergeCell ref="AP16:AQ16"/>
    <mergeCell ref="H3:I15"/>
    <mergeCell ref="U3:AB15"/>
    <mergeCell ref="AC3:AC15"/>
    <mergeCell ref="AD3:A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12" sqref="A12"/>
    </sheetView>
  </sheetViews>
  <sheetFormatPr defaultRowHeight="12.75" x14ac:dyDescent="0.2"/>
  <sheetData>
    <row r="1" spans="1:2" x14ac:dyDescent="0.2">
      <c r="A1" s="91" t="s">
        <v>152</v>
      </c>
    </row>
    <row r="3" spans="1:2" x14ac:dyDescent="0.2">
      <c r="A3" t="s">
        <v>153</v>
      </c>
    </row>
    <row r="4" spans="1:2" x14ac:dyDescent="0.2">
      <c r="B4" t="s">
        <v>155</v>
      </c>
    </row>
    <row r="5" spans="1:2" x14ac:dyDescent="0.2">
      <c r="B5" t="s">
        <v>156</v>
      </c>
    </row>
    <row r="6" spans="1:2" s="69" customFormat="1" x14ac:dyDescent="0.2"/>
    <row r="7" spans="1:2" x14ac:dyDescent="0.2">
      <c r="A7" t="s">
        <v>154</v>
      </c>
    </row>
    <row r="8" spans="1:2" x14ac:dyDescent="0.2">
      <c r="B8" t="s">
        <v>158</v>
      </c>
    </row>
    <row r="9" spans="1:2" x14ac:dyDescent="0.2">
      <c r="B9" t="s">
        <v>157</v>
      </c>
    </row>
    <row r="11" spans="1:2" x14ac:dyDescent="0.2">
      <c r="A11" s="70" t="s">
        <v>159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8"/>
  <sheetViews>
    <sheetView workbookViewId="0">
      <selection activeCell="E26" sqref="E26:F53"/>
    </sheetView>
  </sheetViews>
  <sheetFormatPr defaultRowHeight="12.75" x14ac:dyDescent="0.2"/>
  <cols>
    <col min="2" max="2" width="14" bestFit="1" customWidth="1"/>
    <col min="3" max="3" width="18.5703125" customWidth="1"/>
  </cols>
  <sheetData>
    <row r="1" spans="1:6" s="27" customFormat="1" ht="27.75" customHeight="1" x14ac:dyDescent="0.2">
      <c r="A1" s="38" t="s">
        <v>4</v>
      </c>
      <c r="B1" s="38" t="s">
        <v>84</v>
      </c>
      <c r="C1" s="38" t="s">
        <v>85</v>
      </c>
    </row>
    <row r="2" spans="1:6" x14ac:dyDescent="0.2">
      <c r="A2" s="36" t="s">
        <v>59</v>
      </c>
      <c r="B2" s="39">
        <v>3522336.0605399706</v>
      </c>
      <c r="C2" s="36"/>
      <c r="E2" t="s">
        <v>59</v>
      </c>
      <c r="F2" s="92">
        <v>0</v>
      </c>
    </row>
    <row r="3" spans="1:6" x14ac:dyDescent="0.2">
      <c r="A3" s="36" t="s">
        <v>60</v>
      </c>
      <c r="B3" s="39">
        <v>509785.35405788047</v>
      </c>
      <c r="C3" s="36" t="s">
        <v>93</v>
      </c>
      <c r="E3" t="s">
        <v>60</v>
      </c>
      <c r="F3" s="92">
        <v>0</v>
      </c>
    </row>
    <row r="4" spans="1:6" x14ac:dyDescent="0.2">
      <c r="A4" s="36" t="s">
        <v>61</v>
      </c>
      <c r="B4" s="39">
        <v>2116668.3450150057</v>
      </c>
      <c r="C4" s="36"/>
      <c r="E4" t="s">
        <v>61</v>
      </c>
      <c r="F4" s="92">
        <v>0</v>
      </c>
    </row>
    <row r="5" spans="1:6" x14ac:dyDescent="0.2">
      <c r="A5" s="36" t="s">
        <v>32</v>
      </c>
      <c r="B5" s="39">
        <v>2558470.4332378255</v>
      </c>
      <c r="C5" s="36"/>
      <c r="E5" t="s">
        <v>32</v>
      </c>
      <c r="F5" s="92">
        <v>0</v>
      </c>
    </row>
    <row r="6" spans="1:6" x14ac:dyDescent="0.2">
      <c r="A6" s="36" t="s">
        <v>33</v>
      </c>
      <c r="B6" s="39">
        <v>660580.42524898844</v>
      </c>
      <c r="C6" s="36" t="s">
        <v>91</v>
      </c>
      <c r="E6" t="s">
        <v>33</v>
      </c>
      <c r="F6" s="92">
        <v>0</v>
      </c>
    </row>
    <row r="7" spans="1:6" x14ac:dyDescent="0.2">
      <c r="A7" s="36" t="s">
        <v>34</v>
      </c>
      <c r="B7" s="39">
        <v>474866.4318096083</v>
      </c>
      <c r="C7" s="36" t="s">
        <v>95</v>
      </c>
      <c r="E7" t="s">
        <v>34</v>
      </c>
      <c r="F7" s="92">
        <v>0</v>
      </c>
    </row>
    <row r="8" spans="1:6" x14ac:dyDescent="0.2">
      <c r="A8" s="36" t="s">
        <v>35</v>
      </c>
      <c r="B8" s="39">
        <v>982942.83061345993</v>
      </c>
      <c r="C8" s="36" t="s">
        <v>87</v>
      </c>
      <c r="E8" t="s">
        <v>35</v>
      </c>
      <c r="F8" s="92">
        <v>0</v>
      </c>
    </row>
    <row r="9" spans="1:6" x14ac:dyDescent="0.2">
      <c r="A9" s="36" t="s">
        <v>62</v>
      </c>
      <c r="B9" s="39">
        <v>1094490.0200394783</v>
      </c>
      <c r="C9" s="36" t="s">
        <v>86</v>
      </c>
      <c r="E9" t="s">
        <v>62</v>
      </c>
      <c r="F9" s="92">
        <v>0</v>
      </c>
    </row>
    <row r="10" spans="1:6" x14ac:dyDescent="0.2">
      <c r="A10" s="36" t="s">
        <v>63</v>
      </c>
      <c r="B10" s="39">
        <v>2034892.302770199</v>
      </c>
      <c r="C10" s="36"/>
      <c r="E10" t="s">
        <v>63</v>
      </c>
      <c r="F10" s="92">
        <v>0</v>
      </c>
    </row>
    <row r="11" spans="1:6" x14ac:dyDescent="0.2">
      <c r="A11" s="36" t="s">
        <v>64</v>
      </c>
      <c r="B11" s="39">
        <v>3248302.766445192</v>
      </c>
      <c r="C11" s="36"/>
      <c r="E11" t="s">
        <v>64</v>
      </c>
      <c r="F11" s="92">
        <v>0</v>
      </c>
    </row>
    <row r="12" spans="1:6" x14ac:dyDescent="0.2">
      <c r="A12" s="36" t="s">
        <v>65</v>
      </c>
      <c r="B12" s="39">
        <v>3302514.3737679408</v>
      </c>
      <c r="C12" s="36"/>
      <c r="E12" t="s">
        <v>65</v>
      </c>
      <c r="F12" s="92">
        <v>0</v>
      </c>
    </row>
    <row r="13" spans="1:6" x14ac:dyDescent="0.2">
      <c r="A13" s="36" t="s">
        <v>36</v>
      </c>
      <c r="B13" s="39">
        <v>1047900.8081975129</v>
      </c>
      <c r="C13" s="36" t="s">
        <v>88</v>
      </c>
      <c r="E13" t="s">
        <v>36</v>
      </c>
      <c r="F13" s="92">
        <v>0</v>
      </c>
    </row>
    <row r="14" spans="1:6" x14ac:dyDescent="0.2">
      <c r="A14" s="36" t="s">
        <v>37</v>
      </c>
      <c r="B14" s="39">
        <v>4091886.2455687365</v>
      </c>
      <c r="C14" s="36"/>
      <c r="E14" t="s">
        <v>37</v>
      </c>
      <c r="F14" s="92">
        <v>0</v>
      </c>
    </row>
    <row r="15" spans="1:6" x14ac:dyDescent="0.2">
      <c r="A15" s="36" t="s">
        <v>38</v>
      </c>
      <c r="B15" s="39">
        <v>4781421.2063285355</v>
      </c>
      <c r="C15" s="36"/>
      <c r="E15" t="s">
        <v>38</v>
      </c>
      <c r="F15" s="92">
        <v>0</v>
      </c>
    </row>
    <row r="16" spans="1:6" x14ac:dyDescent="0.2">
      <c r="A16" s="36" t="s">
        <v>66</v>
      </c>
      <c r="B16" s="39">
        <v>773147.05625522498</v>
      </c>
      <c r="C16" s="36" t="s">
        <v>90</v>
      </c>
      <c r="E16" t="s">
        <v>66</v>
      </c>
      <c r="F16" s="92">
        <v>0</v>
      </c>
    </row>
    <row r="17" spans="1:50" x14ac:dyDescent="0.2">
      <c r="A17" s="36" t="s">
        <v>67</v>
      </c>
      <c r="B17" s="39">
        <v>1321948.3780606547</v>
      </c>
      <c r="C17" s="36"/>
      <c r="E17" t="s">
        <v>67</v>
      </c>
      <c r="F17" s="92">
        <v>0</v>
      </c>
    </row>
    <row r="18" spans="1:50" x14ac:dyDescent="0.2">
      <c r="A18" s="36" t="s">
        <v>68</v>
      </c>
      <c r="B18" s="39">
        <v>533050.44832480338</v>
      </c>
      <c r="C18" s="36" t="s">
        <v>94</v>
      </c>
      <c r="E18" t="s">
        <v>68</v>
      </c>
      <c r="F18" s="92">
        <v>0</v>
      </c>
    </row>
    <row r="19" spans="1:50" x14ac:dyDescent="0.2">
      <c r="A19" s="36" t="s">
        <v>69</v>
      </c>
      <c r="B19" s="39">
        <v>2715515.9684525789</v>
      </c>
      <c r="C19" s="36"/>
      <c r="E19" t="s">
        <v>69</v>
      </c>
      <c r="F19" s="92">
        <v>0</v>
      </c>
    </row>
    <row r="20" spans="1:50" x14ac:dyDescent="0.2">
      <c r="A20" s="36" t="s">
        <v>39</v>
      </c>
      <c r="B20" s="39">
        <v>768784.71267729544</v>
      </c>
      <c r="C20" s="36" t="s">
        <v>89</v>
      </c>
      <c r="E20" t="s">
        <v>39</v>
      </c>
      <c r="F20" s="92">
        <v>0</v>
      </c>
    </row>
    <row r="21" spans="1:50" x14ac:dyDescent="0.2">
      <c r="A21" s="36" t="s">
        <v>70</v>
      </c>
      <c r="B21" s="39">
        <v>612309.52686078497</v>
      </c>
      <c r="C21" s="36" t="s">
        <v>92</v>
      </c>
      <c r="E21" t="s">
        <v>70</v>
      </c>
      <c r="F21" s="92">
        <v>0</v>
      </c>
    </row>
    <row r="22" spans="1:50" x14ac:dyDescent="0.2">
      <c r="A22" s="36" t="s">
        <v>71</v>
      </c>
      <c r="B22" s="39">
        <v>1835665.6300094195</v>
      </c>
      <c r="C22" s="36"/>
      <c r="E22" t="s">
        <v>71</v>
      </c>
      <c r="F22" s="92">
        <v>0</v>
      </c>
    </row>
    <row r="23" spans="1:50" x14ac:dyDescent="0.2">
      <c r="A23" s="36" t="s">
        <v>40</v>
      </c>
      <c r="B23" s="39">
        <v>495865.5085213086</v>
      </c>
      <c r="C23" s="36" t="s">
        <v>96</v>
      </c>
      <c r="E23" t="s">
        <v>40</v>
      </c>
      <c r="F23" s="92">
        <v>0</v>
      </c>
    </row>
    <row r="24" spans="1:50" x14ac:dyDescent="0.2">
      <c r="A24" s="36" t="s">
        <v>72</v>
      </c>
      <c r="B24" s="39">
        <v>1447153.1435555073</v>
      </c>
      <c r="C24" s="36"/>
      <c r="E24" t="s">
        <v>72</v>
      </c>
      <c r="F24" s="92">
        <v>0</v>
      </c>
    </row>
    <row r="25" spans="1:50" x14ac:dyDescent="0.2">
      <c r="A25" s="36" t="s">
        <v>73</v>
      </c>
      <c r="B25" s="39">
        <v>422784.03268778272</v>
      </c>
      <c r="C25" s="36" t="s">
        <v>97</v>
      </c>
      <c r="E25" t="s">
        <v>73</v>
      </c>
      <c r="F25" s="92">
        <v>0</v>
      </c>
    </row>
    <row r="26" spans="1:50" x14ac:dyDescent="0.2">
      <c r="A26" s="37" t="s">
        <v>83</v>
      </c>
      <c r="B26" s="40">
        <f>SUM(B2:B25)</f>
        <v>41353282.009045705</v>
      </c>
      <c r="C26" s="36"/>
      <c r="E26" t="s">
        <v>74</v>
      </c>
      <c r="F26" s="92">
        <v>1</v>
      </c>
    </row>
    <row r="27" spans="1:50" x14ac:dyDescent="0.2">
      <c r="A27" s="36"/>
      <c r="B27" s="36"/>
      <c r="C27" s="36"/>
      <c r="E27" t="s">
        <v>42</v>
      </c>
      <c r="F27" s="92">
        <v>1</v>
      </c>
    </row>
    <row r="28" spans="1:50" x14ac:dyDescent="0.2">
      <c r="E28" t="s">
        <v>43</v>
      </c>
      <c r="F28" s="92">
        <v>1</v>
      </c>
      <c r="AX28">
        <v>0</v>
      </c>
    </row>
    <row r="29" spans="1:50" x14ac:dyDescent="0.2">
      <c r="E29" t="s">
        <v>75</v>
      </c>
      <c r="F29" s="92">
        <v>1</v>
      </c>
      <c r="AX29">
        <v>0</v>
      </c>
    </row>
    <row r="30" spans="1:50" x14ac:dyDescent="0.2">
      <c r="E30" t="s">
        <v>45</v>
      </c>
      <c r="F30" s="92">
        <v>2</v>
      </c>
      <c r="AX30">
        <v>4</v>
      </c>
    </row>
    <row r="31" spans="1:50" x14ac:dyDescent="0.2">
      <c r="E31" t="s">
        <v>46</v>
      </c>
      <c r="F31" s="92">
        <v>2</v>
      </c>
      <c r="AX31">
        <v>0</v>
      </c>
    </row>
    <row r="32" spans="1:50" x14ac:dyDescent="0.2">
      <c r="E32" t="s">
        <v>76</v>
      </c>
      <c r="F32" s="92">
        <v>3</v>
      </c>
      <c r="AX32">
        <v>4</v>
      </c>
    </row>
    <row r="33" spans="5:50" x14ac:dyDescent="0.2">
      <c r="E33" t="s">
        <v>41</v>
      </c>
      <c r="F33" s="92">
        <v>3</v>
      </c>
      <c r="AX33">
        <v>4</v>
      </c>
    </row>
    <row r="34" spans="5:50" x14ac:dyDescent="0.2">
      <c r="E34" t="s">
        <v>49</v>
      </c>
      <c r="F34" s="92">
        <v>3</v>
      </c>
      <c r="AX34">
        <v>0</v>
      </c>
    </row>
    <row r="35" spans="5:50" x14ac:dyDescent="0.2">
      <c r="E35" t="s">
        <v>78</v>
      </c>
      <c r="F35" s="92">
        <v>3</v>
      </c>
      <c r="AX35">
        <v>0</v>
      </c>
    </row>
    <row r="36" spans="5:50" x14ac:dyDescent="0.2">
      <c r="E36" t="s">
        <v>79</v>
      </c>
      <c r="F36" s="92">
        <v>4</v>
      </c>
      <c r="AX36">
        <v>0</v>
      </c>
    </row>
    <row r="37" spans="5:50" x14ac:dyDescent="0.2">
      <c r="E37" t="s">
        <v>53</v>
      </c>
      <c r="F37" s="92">
        <v>4</v>
      </c>
      <c r="AX37">
        <v>4</v>
      </c>
    </row>
    <row r="38" spans="5:50" x14ac:dyDescent="0.2">
      <c r="E38" t="s">
        <v>47</v>
      </c>
      <c r="F38" s="92">
        <v>4</v>
      </c>
      <c r="AX38">
        <v>4</v>
      </c>
    </row>
    <row r="39" spans="5:50" x14ac:dyDescent="0.2">
      <c r="E39" t="s">
        <v>48</v>
      </c>
      <c r="F39" s="92">
        <v>4</v>
      </c>
      <c r="AX39">
        <v>0</v>
      </c>
    </row>
    <row r="40" spans="5:50" x14ac:dyDescent="0.2">
      <c r="E40" t="s">
        <v>80</v>
      </c>
      <c r="F40" s="92">
        <v>4</v>
      </c>
      <c r="AX40">
        <v>0</v>
      </c>
    </row>
    <row r="41" spans="5:50" x14ac:dyDescent="0.2">
      <c r="E41" t="s">
        <v>54</v>
      </c>
      <c r="F41" s="92">
        <v>4</v>
      </c>
      <c r="AX41">
        <v>4</v>
      </c>
    </row>
    <row r="42" spans="5:50" x14ac:dyDescent="0.2">
      <c r="E42" t="s">
        <v>81</v>
      </c>
      <c r="F42" s="92">
        <v>4</v>
      </c>
      <c r="AX42">
        <v>4</v>
      </c>
    </row>
    <row r="43" spans="5:50" x14ac:dyDescent="0.2">
      <c r="E43" t="s">
        <v>44</v>
      </c>
      <c r="F43" s="92">
        <v>4</v>
      </c>
      <c r="AX43">
        <v>4</v>
      </c>
    </row>
    <row r="44" spans="5:50" x14ac:dyDescent="0.2">
      <c r="E44" t="s">
        <v>55</v>
      </c>
      <c r="F44" s="92">
        <v>4</v>
      </c>
      <c r="AX44">
        <v>0</v>
      </c>
    </row>
    <row r="45" spans="5:50" x14ac:dyDescent="0.2">
      <c r="E45" t="s">
        <v>56</v>
      </c>
      <c r="F45" s="92">
        <v>4</v>
      </c>
      <c r="AX45">
        <v>0</v>
      </c>
    </row>
    <row r="46" spans="5:50" x14ac:dyDescent="0.2">
      <c r="E46" t="s">
        <v>57</v>
      </c>
      <c r="F46" s="92">
        <v>4</v>
      </c>
      <c r="AX46">
        <v>0</v>
      </c>
    </row>
    <row r="47" spans="5:50" x14ac:dyDescent="0.2">
      <c r="E47" t="s">
        <v>77</v>
      </c>
      <c r="F47" s="92">
        <v>4</v>
      </c>
      <c r="AX47">
        <v>0</v>
      </c>
    </row>
    <row r="48" spans="5:50" x14ac:dyDescent="0.2">
      <c r="E48" t="s">
        <v>82</v>
      </c>
      <c r="F48" s="92">
        <v>4</v>
      </c>
      <c r="AX48">
        <v>0</v>
      </c>
    </row>
    <row r="49" spans="5:50" x14ac:dyDescent="0.2">
      <c r="E49" t="s">
        <v>52</v>
      </c>
      <c r="F49" s="92">
        <v>4</v>
      </c>
      <c r="AX49">
        <v>0</v>
      </c>
    </row>
    <row r="50" spans="5:50" x14ac:dyDescent="0.2">
      <c r="E50" t="s">
        <v>58</v>
      </c>
      <c r="F50" s="92">
        <v>4</v>
      </c>
      <c r="AX50">
        <v>4</v>
      </c>
    </row>
    <row r="51" spans="5:50" x14ac:dyDescent="0.2">
      <c r="E51" t="s">
        <v>50</v>
      </c>
      <c r="F51" s="92">
        <v>5</v>
      </c>
      <c r="AX51">
        <v>4</v>
      </c>
    </row>
    <row r="52" spans="5:50" x14ac:dyDescent="0.2">
      <c r="E52" t="s">
        <v>51</v>
      </c>
      <c r="F52" s="92">
        <v>5</v>
      </c>
      <c r="AX52">
        <v>1</v>
      </c>
    </row>
    <row r="53" spans="5:50" x14ac:dyDescent="0.2">
      <c r="AX53">
        <v>3</v>
      </c>
    </row>
    <row r="54" spans="5:50" x14ac:dyDescent="0.2">
      <c r="AX54">
        <v>0</v>
      </c>
    </row>
    <row r="55" spans="5:50" x14ac:dyDescent="0.2">
      <c r="AX55">
        <v>0</v>
      </c>
    </row>
    <row r="56" spans="5:50" x14ac:dyDescent="0.2">
      <c r="AX56">
        <v>2</v>
      </c>
    </row>
    <row r="57" spans="5:50" x14ac:dyDescent="0.2">
      <c r="AX57">
        <v>3</v>
      </c>
    </row>
    <row r="58" spans="5:50" x14ac:dyDescent="0.2">
      <c r="AX58">
        <v>3</v>
      </c>
    </row>
    <row r="59" spans="5:50" x14ac:dyDescent="0.2">
      <c r="AX59">
        <v>1</v>
      </c>
    </row>
    <row r="60" spans="5:50" x14ac:dyDescent="0.2">
      <c r="AX60">
        <v>4</v>
      </c>
    </row>
    <row r="61" spans="5:50" x14ac:dyDescent="0.2">
      <c r="AX61">
        <v>4</v>
      </c>
    </row>
    <row r="62" spans="5:50" x14ac:dyDescent="0.2">
      <c r="AX62">
        <v>0</v>
      </c>
    </row>
    <row r="63" spans="5:50" x14ac:dyDescent="0.2">
      <c r="AX63">
        <v>5</v>
      </c>
    </row>
    <row r="64" spans="5:50" x14ac:dyDescent="0.2">
      <c r="AX64">
        <v>0</v>
      </c>
    </row>
    <row r="65" spans="50:50" x14ac:dyDescent="0.2">
      <c r="AX65">
        <v>1</v>
      </c>
    </row>
    <row r="66" spans="50:50" x14ac:dyDescent="0.2">
      <c r="AX66">
        <v>5</v>
      </c>
    </row>
    <row r="67" spans="50:50" x14ac:dyDescent="0.2">
      <c r="AX67">
        <v>0</v>
      </c>
    </row>
    <row r="68" spans="50:50" x14ac:dyDescent="0.2">
      <c r="AX68">
        <v>3</v>
      </c>
    </row>
    <row r="69" spans="50:50" x14ac:dyDescent="0.2">
      <c r="AX69">
        <v>0</v>
      </c>
    </row>
    <row r="70" spans="50:50" x14ac:dyDescent="0.2">
      <c r="AX70">
        <v>1</v>
      </c>
    </row>
    <row r="71" spans="50:50" x14ac:dyDescent="0.2">
      <c r="AX71">
        <v>4</v>
      </c>
    </row>
    <row r="72" spans="50:50" x14ac:dyDescent="0.2">
      <c r="AX72">
        <v>0</v>
      </c>
    </row>
    <row r="73" spans="50:50" x14ac:dyDescent="0.2">
      <c r="AX73">
        <v>0</v>
      </c>
    </row>
    <row r="74" spans="50:50" x14ac:dyDescent="0.2">
      <c r="AX74">
        <v>4</v>
      </c>
    </row>
    <row r="75" spans="50:50" x14ac:dyDescent="0.2">
      <c r="AX75">
        <v>2</v>
      </c>
    </row>
    <row r="76" spans="50:50" x14ac:dyDescent="0.2">
      <c r="AX76">
        <v>0</v>
      </c>
    </row>
    <row r="77" spans="50:50" x14ac:dyDescent="0.2">
      <c r="AX77">
        <v>4</v>
      </c>
    </row>
    <row r="78" spans="50:50" x14ac:dyDescent="0.2">
      <c r="AX78">
        <v>0</v>
      </c>
    </row>
  </sheetData>
  <autoFilter ref="E1:F1">
    <sortState ref="E2:F52">
      <sortCondition ref="F1"/>
    </sortState>
  </autoFilter>
  <sortState ref="A1:A24">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Michigan Plan Nationwide</vt:lpstr>
      <vt:lpstr>Formula Explained</vt:lpstr>
      <vt:lpstr>Sources</vt:lpstr>
      <vt:lpstr>States with 0 Swing Votes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RichieTerrell</dc:creator>
  <cp:lastModifiedBy>FairVote</cp:lastModifiedBy>
  <dcterms:created xsi:type="dcterms:W3CDTF">2014-11-26T01:58:45Z</dcterms:created>
  <dcterms:modified xsi:type="dcterms:W3CDTF">2014-12-02T20:24:31Z</dcterms:modified>
</cp:coreProperties>
</file>